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6815" windowHeight="7320"/>
  </bookViews>
  <sheets>
    <sheet name="Proposta" sheetId="13" r:id="rId1"/>
    <sheet name="Sede Cau" sheetId="8" r:id="rId2"/>
    <sheet name="Cronograma" sheetId="10" r:id="rId3"/>
    <sheet name="Curva ABC" sheetId="11" r:id="rId4"/>
    <sheet name="Composições" sheetId="12" r:id="rId5"/>
  </sheets>
  <externalReferences>
    <externalReference r:id="rId6"/>
    <externalReference r:id="rId7"/>
    <externalReference r:id="rId8"/>
  </externalReferences>
  <definedNames>
    <definedName name="_1Excel_BuiltIn_Print_Area_2_1_1" localSheetId="3">#REF!</definedName>
    <definedName name="_1Excel_BuiltIn_Print_Area_2_1_1">#REF!</definedName>
    <definedName name="_2Excel_BuiltIn_Print_Area_3_1_1" localSheetId="3">#REF!</definedName>
    <definedName name="_2Excel_BuiltIn_Print_Area_3_1_1">#REF!</definedName>
    <definedName name="_3Excel_BuiltIn_Print_Titles_3_1_1_1_1" localSheetId="3">#REF!</definedName>
    <definedName name="_3Excel_BuiltIn_Print_Titles_3_1_1_1_1">#REF!</definedName>
    <definedName name="_4Excel_BuiltIn_Print_Titles_3_1_1_1_1_1">#REF!</definedName>
    <definedName name="_BD2">#REF!</definedName>
    <definedName name="_BD2_10">#REF!</definedName>
    <definedName name="_BD2_11">#REF!</definedName>
    <definedName name="_BD2_2">#REF!</definedName>
    <definedName name="_BD2_4">#REF!</definedName>
    <definedName name="_BD2_4_2">#REF!</definedName>
    <definedName name="_BD2_9">#REF!</definedName>
    <definedName name="_xlnm._FilterDatabase" localSheetId="4" hidden="1">Composições!$A$3:$G$129</definedName>
    <definedName name="_xlnm._FilterDatabase" localSheetId="1" hidden="1">'Sede Cau'!$B$5:$J$262</definedName>
    <definedName name="_xlnm.Print_Area" localSheetId="4">Composições!$A$1:$G$129</definedName>
    <definedName name="_xlnm.Print_Area" localSheetId="1">'Sede Cau'!$A$1:$I$263</definedName>
    <definedName name="_xlnm.Print_Area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unImp">0</definedName>
    <definedName name="DMT">2</definedName>
    <definedName name="Excel_BuiltIn__FilterDatabase_2">"$#REF!.$A$6:$G$2467"</definedName>
    <definedName name="Excel_BuiltIn__FilterDatabase_2_1">#REF!</definedName>
    <definedName name="Excel_BuiltIn__FilterDatabase_2_1_1">#REF!</definedName>
    <definedName name="Excel_BuiltIn__FilterDatabase_2_1_3">#REF!</definedName>
    <definedName name="Excel_BuiltIn__FilterDatabase_4">#REF!</definedName>
    <definedName name="Excel_BuiltIn__FilterDatabase_4_10">#REF!</definedName>
    <definedName name="Excel_BuiltIn__FilterDatabase_4_11">#REF!</definedName>
    <definedName name="Excel_BuiltIn__FilterDatabase_4_2">#REF!</definedName>
    <definedName name="Excel_BuiltIn__FilterDatabase_4_9">#REF!</definedName>
    <definedName name="Excel_BuiltIn_Print_Area" localSheetId="4">Composições!$A$1:$D$129</definedName>
    <definedName name="Excel_BuiltIn_Print_Area_1">"$#REF!.$A$1:$DC$26"</definedName>
    <definedName name="Excel_BuiltIn_Print_Area_1_1">#REF!</definedName>
    <definedName name="Excel_BuiltIn_Print_Area_12">#REF!</definedName>
    <definedName name="Excel_BuiltIn_Print_Area_13">#REF!</definedName>
    <definedName name="Excel_BuiltIn_Print_Area_13_1">#REF!</definedName>
    <definedName name="Excel_BuiltIn_Print_Area_13_1_3">#REF!</definedName>
    <definedName name="Excel_BuiltIn_Print_Area_16">"$#REF!.$A$1:$H$233"</definedName>
    <definedName name="Excel_BuiltIn_Print_Area_17">"$#REF!.$A$1:$G$23"</definedName>
    <definedName name="Excel_BuiltIn_Print_Area_2">"$#REF!.$A$1:$AO$54"</definedName>
    <definedName name="Excel_BuiltIn_Print_Area_2_1_1">#REF!</definedName>
    <definedName name="Excel_BuiltIn_Print_Area_2_1_1_1">#REF!</definedName>
    <definedName name="Excel_BuiltIn_Print_Area_2_1_1_1_1">"$#REF!.$A$1:$F$2467"</definedName>
    <definedName name="Excel_BuiltIn_Print_Area_2_1_10">#REF!</definedName>
    <definedName name="Excel_BuiltIn_Print_Area_2_1_11">#REF!</definedName>
    <definedName name="Excel_BuiltIn_Print_Area_2_1_2">#REF!</definedName>
    <definedName name="Excel_BuiltIn_Print_Area_2_1_3">#REF!</definedName>
    <definedName name="Excel_BuiltIn_Print_Area_2_1_9">#REF!</definedName>
    <definedName name="Excel_BuiltIn_Print_Area_3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2">#REF!</definedName>
    <definedName name="Excel_BuiltIn_Print_Area_3_1_1_1_2_1">#REF!</definedName>
    <definedName name="Excel_BuiltIn_Print_Area_3_1_1_10">#REF!</definedName>
    <definedName name="Excel_BuiltIn_Print_Area_3_1_1_11">#REF!</definedName>
    <definedName name="Excel_BuiltIn_Print_Area_3_1_1_2">#REF!</definedName>
    <definedName name="Excel_BuiltIn_Print_Area_3_1_1_6">#REF!</definedName>
    <definedName name="Excel_BuiltIn_Print_Area_3_1_1_8">#REF!</definedName>
    <definedName name="Excel_BuiltIn_Print_Area_3_1_1_9">#REF!</definedName>
    <definedName name="Excel_BuiltIn_Print_Area_3_1_10">#REF!</definedName>
    <definedName name="Excel_BuiltIn_Print_Area_3_1_11">#REF!</definedName>
    <definedName name="Excel_BuiltIn_Print_Area_3_1_2">#REF!</definedName>
    <definedName name="Excel_BuiltIn_Print_Area_3_1_3">#REF!</definedName>
    <definedName name="Excel_BuiltIn_Print_Area_3_1_6">#REF!</definedName>
    <definedName name="Excel_BuiltIn_Print_Area_3_1_8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2">#REF!</definedName>
    <definedName name="Excel_BuiltIn_Print_Area_4_1_3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_1">"$Capa.$#REF!$#REF!:$#REF!$#REF!"</definedName>
    <definedName name="Excel_BuiltIn_Print_Titles_1_1">#REF!</definedName>
    <definedName name="Excel_BuiltIn_Print_Titles_1_1_1">#REF!</definedName>
    <definedName name="Excel_BuiltIn_Print_Titles_1_1_3">#REF!</definedName>
    <definedName name="Excel_BuiltIn_Print_Titles_10">#REF!</definedName>
    <definedName name="Excel_BuiltIn_Print_Titles_10_1">"$BLH_QUA.$A$1:$AMJ$10"</definedName>
    <definedName name="Excel_BuiltIn_Print_Titles_10_3">#REF!</definedName>
    <definedName name="Excel_BuiltIn_Print_Titles_11">#REF!</definedName>
    <definedName name="Excel_BuiltIn_Print_Titles_11_1">"$PA_02CD.$A$1:$AMJ$9"</definedName>
    <definedName name="Excel_BuiltIn_Print_Titles_11_3">#REF!</definedName>
    <definedName name="Excel_BuiltIn_Print_Titles_12">#REF!</definedName>
    <definedName name="Excel_BuiltIn_Print_Titles_12_1">#REF!</definedName>
    <definedName name="Excel_BuiltIn_Print_Titles_12_1_1">"$PA_02SD.$A$1:$AMJ$9"</definedName>
    <definedName name="Excel_BuiltIn_Print_Titles_12_1_3">"$PA_02SD.$A$1:$AMJ$9"</definedName>
    <definedName name="Excel_BuiltIn_Print_Titles_12_3">#REF!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"$#REF!.$A$1:$AMJ$6"</definedName>
    <definedName name="Excel_BuiltIn_Print_Titles_2_1_1_2">([1]PLO!$A$1:$M$64829,[1]PLO!$A$1:$IV$13)</definedName>
    <definedName name="Excel_BuiltIn_Print_Titles_2_1_1_3">([2]PLO!$A$1:$M$64829,[2]PLO!$A$1:$IV$13)</definedName>
    <definedName name="Excel_BuiltIn_Print_Titles_2_1_10">(#REF!,#REF!)</definedName>
    <definedName name="Excel_BuiltIn_Print_Titles_2_1_11">(#REF!,#REF!)</definedName>
    <definedName name="Excel_BuiltIn_Print_Titles_2_1_2">([3]PLO!$A$1:$M$64829,[3]PLO!$A$1:$IV$13)</definedName>
    <definedName name="Excel_BuiltIn_Print_Titles_2_1_2_1">([2]PLO!$A$1:$M$64829,[2]PLO!$A$1:$IV$13)</definedName>
    <definedName name="Excel_BuiltIn_Print_Titles_2_1_3">(#REF!,#REF!)</definedName>
    <definedName name="Excel_BuiltIn_Print_Titles_2_1_4">([2]PLO!$A$1:$M$64829,[2]PLO!$A$1:$IV$13)</definedName>
    <definedName name="Excel_BuiltIn_Print_Titles_2_1_5">([2]PLO!$A$1:$M$64829,[2]PLO!$A$1:$IV$13)</definedName>
    <definedName name="Excel_BuiltIn_Print_Titles_2_1_6">([2]PLO!$A$1:$M$64829,[2]PLO!$A$1:$IV$13)</definedName>
    <definedName name="Excel_BuiltIn_Print_Titles_2_1_7">([2]PLO!$A$1:$M$64829,[2]PLO!$A$1:$IV$13)</definedName>
    <definedName name="Excel_BuiltIn_Print_Titles_2_1_8">([2]PLO!$A$1:$M$64829,[2]PLO!$A$1:$IV$13)</definedName>
    <definedName name="Excel_BuiltIn_Print_Titles_2_1_9">(#REF!,#REF!)</definedName>
    <definedName name="Excel_BuiltIn_Print_Titles_2_3">#REF!</definedName>
    <definedName name="Excel_BuiltIn_Print_Titles_2_4">"$#REF!.$A$1:$M$65367;$#REF!.$A$1:$IV$13"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3_1_1_1">#REF!</definedName>
    <definedName name="Excel_BuiltIn_Print_Titles_3_1_1_1_1">"$BLB_AU_BI.$A$1:$AMJ$1"</definedName>
    <definedName name="Excel_BuiltIn_Print_Titles_3_1_1_2">#REF!</definedName>
    <definedName name="Excel_BuiltIn_Print_Titles_3_1_1_3">#REF!</definedName>
    <definedName name="Excel_BuiltIn_Print_Titles_3_1_10">#REF!</definedName>
    <definedName name="Excel_BuiltIn_Print_Titles_3_1_11">#REF!</definedName>
    <definedName name="Excel_BuiltIn_Print_Titles_3_1_2">#REF!</definedName>
    <definedName name="Excel_BuiltIn_Print_Titles_3_1_3">#REF!</definedName>
    <definedName name="Excel_BuiltIn_Print_Titles_3_1_6">#REF!</definedName>
    <definedName name="Excel_BuiltIn_Print_Titles_3_1_8">#REF!</definedName>
    <definedName name="Excel_BuiltIn_Print_Titles_3_1_9">#REF!</definedName>
    <definedName name="Excel_BuiltIn_Print_Titles_3_2">#REF!</definedName>
    <definedName name="Excel_BuiltIn_Print_Titles_3_3">#REF!</definedName>
    <definedName name="Excel_BuiltIn_Print_Titles_3_5">#REF!</definedName>
    <definedName name="Excel_BuiltIn_Print_Titles_3_6">#REF!</definedName>
    <definedName name="Excel_BuiltIn_Print_Titles_3_8">#REF!</definedName>
    <definedName name="Excel_BuiltIn_Print_Titles_4">#REF!</definedName>
    <definedName name="Excel_BuiltIn_Print_Titles_4_1">"$BLB_AU_BI.$A$1:$AMJ$8"</definedName>
    <definedName name="Excel_BuiltIn_Print_Titles_4_1_1">"$BLB_AU_BI.$A$1:$AMJ$8"</definedName>
    <definedName name="Excel_BuiltIn_Print_Titles_4_1_2">#REF!</definedName>
    <definedName name="Excel_BuiltIn_Print_Titles_4_1_3">#REF!</definedName>
    <definedName name="Excel_BuiltIn_Print_Titles_4_3">#REF!</definedName>
    <definedName name="Excel_BuiltIn_Print_Titles_5">#REF!</definedName>
    <definedName name="Excel_BuiltIn_Print_Titles_5_1">"$BLC_LAB.$A$1:$AMJ$8"</definedName>
    <definedName name="Excel_BuiltIn_Print_Titles_5_3">#REF!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7_3">#REF!</definedName>
    <definedName name="Excel_BuiltIn_Print_Titles_8">#REF!</definedName>
    <definedName name="Excel_BuiltIn_Print_Titles_8_1">"$BLF_4SL.$A$1:$AMJ$8"</definedName>
    <definedName name="Excel_BuiltIn_Print_Titles_8_1_1">(#REF!,#REF!)</definedName>
    <definedName name="Excel_BuiltIn_Print_Titles_8_1_1_2">(#REF!,#REF!)</definedName>
    <definedName name="Excel_BuiltIn_Print_Titles_8_1_10">(#REF!,#REF!)</definedName>
    <definedName name="Excel_BuiltIn_Print_Titles_8_1_11">(#REF!,#REF!)</definedName>
    <definedName name="Excel_BuiltIn_Print_Titles_8_1_3">(#REF!,#REF!)</definedName>
    <definedName name="Excel_BuiltIn_Print_Titles_8_1_6">(#REF!,#REF!)</definedName>
    <definedName name="Excel_BuiltIn_Print_Titles_8_1_8">(#REF!,#REF!)</definedName>
    <definedName name="Excel_BuiltIn_Print_Titles_8_1_9">(#REF!,#REF!)</definedName>
    <definedName name="Excel_BuiltIn_Print_Titles_8_3">#REF!</definedName>
    <definedName name="Excel_BuiltIn_Print_Titles_9">#REF!</definedName>
    <definedName name="Excel_BuiltIn_Print_Titles_9_1">"$BLG_VES.$A$1:$AMJ$10"</definedName>
    <definedName name="Excel_BuiltIn_Print_Titles_9_3">#REF!</definedName>
    <definedName name="GFG">#REF!</definedName>
    <definedName name="GFG_1">#REF!</definedName>
    <definedName name="LS">"S"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OnOff">"ON"</definedName>
    <definedName name="Salario">1</definedName>
    <definedName name="TipoObra">2</definedName>
    <definedName name="TipoRel">"Vale"</definedName>
    <definedName name="_xlnm.Print_Titles" localSheetId="4">Composições!$A:$D,Composições!$1:$3</definedName>
    <definedName name="_xlnm.Print_Titles" localSheetId="1">'Sede Cau'!$1:$5</definedName>
  </definedNames>
  <calcPr calcId="145621"/>
</workbook>
</file>

<file path=xl/calcChain.xml><?xml version="1.0" encoding="utf-8"?>
<calcChain xmlns="http://schemas.openxmlformats.org/spreadsheetml/2006/main">
  <c r="H239" i="8" l="1"/>
  <c r="H237" i="8"/>
  <c r="H244" i="8" l="1"/>
  <c r="H241" i="8"/>
  <c r="H242" i="8"/>
  <c r="H243" i="8"/>
  <c r="H29" i="8"/>
  <c r="H240" i="8"/>
  <c r="H236" i="8" s="1"/>
  <c r="H238" i="8"/>
  <c r="H69" i="8" l="1"/>
  <c r="F18" i="8"/>
  <c r="G5" i="12" l="1"/>
  <c r="G6" i="12"/>
  <c r="G7" i="12"/>
  <c r="G8" i="12"/>
  <c r="H168" i="8" l="1"/>
  <c r="H167" i="8"/>
  <c r="H166" i="8"/>
  <c r="H165" i="8"/>
  <c r="H164" i="8"/>
  <c r="H153" i="8"/>
  <c r="H154" i="8"/>
  <c r="H152" i="8"/>
  <c r="H151" i="8"/>
  <c r="H150" i="8"/>
  <c r="G128" i="12" l="1"/>
  <c r="G127" i="12"/>
  <c r="G126" i="12" l="1"/>
  <c r="G23" i="12" l="1"/>
  <c r="G22" i="12" s="1"/>
  <c r="E124" i="12"/>
  <c r="G124" i="12" s="1"/>
  <c r="G123" i="12"/>
  <c r="G122" i="12"/>
  <c r="E119" i="12"/>
  <c r="G119" i="12" s="1"/>
  <c r="G118" i="12"/>
  <c r="G117" i="12"/>
  <c r="E114" i="12"/>
  <c r="G114" i="12" s="1"/>
  <c r="G113" i="12"/>
  <c r="G112" i="12"/>
  <c r="E74" i="12"/>
  <c r="G74" i="12" s="1"/>
  <c r="E109" i="12"/>
  <c r="G109" i="12" s="1"/>
  <c r="E104" i="12"/>
  <c r="G104" i="12" s="1"/>
  <c r="E99" i="12"/>
  <c r="G99" i="12" s="1"/>
  <c r="E94" i="12"/>
  <c r="G94" i="12" s="1"/>
  <c r="E89" i="12"/>
  <c r="G89" i="12" s="1"/>
  <c r="E84" i="12"/>
  <c r="G84" i="12" s="1"/>
  <c r="E79" i="12"/>
  <c r="G79" i="12" s="1"/>
  <c r="E69" i="12"/>
  <c r="G69" i="12" s="1"/>
  <c r="G108" i="12"/>
  <c r="G107" i="12"/>
  <c r="G103" i="12"/>
  <c r="G102" i="12"/>
  <c r="G98" i="12"/>
  <c r="G97" i="12"/>
  <c r="G93" i="12"/>
  <c r="G92" i="12"/>
  <c r="G88" i="12"/>
  <c r="G87" i="12"/>
  <c r="G83" i="12"/>
  <c r="G82" i="12"/>
  <c r="G78" i="12"/>
  <c r="G77" i="12"/>
  <c r="G73" i="12"/>
  <c r="G72" i="12"/>
  <c r="G68" i="12"/>
  <c r="G67" i="12"/>
  <c r="G64" i="12"/>
  <c r="G63" i="12"/>
  <c r="G62" i="12"/>
  <c r="G111" i="12" l="1"/>
  <c r="G116" i="12"/>
  <c r="G121" i="12"/>
  <c r="G106" i="12"/>
  <c r="G101" i="12"/>
  <c r="G91" i="12"/>
  <c r="G76" i="12"/>
  <c r="G96" i="12"/>
  <c r="G71" i="12"/>
  <c r="G66" i="12"/>
  <c r="G86" i="12"/>
  <c r="G81" i="12"/>
  <c r="G61" i="12"/>
  <c r="G59" i="12"/>
  <c r="G58" i="12"/>
  <c r="G57" i="12"/>
  <c r="G54" i="12"/>
  <c r="G53" i="12"/>
  <c r="G52" i="12"/>
  <c r="G29" i="12"/>
  <c r="G28" i="12"/>
  <c r="G27" i="12"/>
  <c r="G26" i="12"/>
  <c r="G36" i="12"/>
  <c r="G35" i="12"/>
  <c r="G34" i="12"/>
  <c r="G33" i="12"/>
  <c r="G32" i="12"/>
  <c r="G44" i="12"/>
  <c r="G43" i="12"/>
  <c r="G42" i="12"/>
  <c r="G41" i="12"/>
  <c r="G40" i="12"/>
  <c r="E20" i="12"/>
  <c r="G19" i="12"/>
  <c r="G31" i="12" l="1"/>
  <c r="G25" i="12"/>
  <c r="G56" i="12"/>
  <c r="G51" i="12"/>
  <c r="G39" i="12"/>
  <c r="F26" i="8"/>
  <c r="G49" i="12" l="1"/>
  <c r="G48" i="12"/>
  <c r="G47" i="12"/>
  <c r="G20" i="12"/>
  <c r="G18" i="12"/>
  <c r="G15" i="12"/>
  <c r="G14" i="12"/>
  <c r="G13" i="12"/>
  <c r="G12" i="12"/>
  <c r="G11" i="12"/>
  <c r="G17" i="12" l="1"/>
  <c r="G46" i="12"/>
  <c r="G4" i="12"/>
  <c r="G10" i="12"/>
  <c r="I4" i="11"/>
  <c r="I3" i="11"/>
  <c r="Z31" i="10" l="1"/>
  <c r="X31" i="10" s="1"/>
  <c r="B14" i="11" s="1"/>
  <c r="Y49" i="10" l="1"/>
  <c r="Q49" i="10"/>
  <c r="P49" i="10"/>
  <c r="H49" i="10"/>
  <c r="Y47" i="10"/>
  <c r="W47" i="10"/>
  <c r="U47" i="10"/>
  <c r="R47" i="10"/>
  <c r="P47" i="10"/>
  <c r="M47" i="10"/>
  <c r="J47" i="10"/>
  <c r="H47" i="10"/>
  <c r="Y45" i="10"/>
  <c r="V45" i="10"/>
  <c r="U45" i="10"/>
  <c r="T45" i="10"/>
  <c r="Q45" i="10"/>
  <c r="P45" i="10"/>
  <c r="M45" i="10"/>
  <c r="L45" i="10"/>
  <c r="I45" i="10"/>
  <c r="H45" i="10"/>
  <c r="Y43" i="10"/>
  <c r="W43" i="10"/>
  <c r="H43" i="10"/>
  <c r="Y41" i="10"/>
  <c r="W41" i="10"/>
  <c r="M41" i="10"/>
  <c r="H41" i="10"/>
  <c r="Y39" i="10"/>
  <c r="V39" i="10"/>
  <c r="R39" i="10"/>
  <c r="Y37" i="10"/>
  <c r="U37" i="10"/>
  <c r="T37" i="10"/>
  <c r="P37" i="10"/>
  <c r="L37" i="10"/>
  <c r="H37" i="10"/>
  <c r="Y35" i="10"/>
  <c r="T35" i="10"/>
  <c r="S35" i="10"/>
  <c r="N35" i="10"/>
  <c r="H35" i="10"/>
  <c r="Y33" i="10"/>
  <c r="Y31" i="10"/>
  <c r="R31" i="10"/>
  <c r="V31" i="10"/>
  <c r="Q31" i="10"/>
  <c r="L31" i="10"/>
  <c r="F31" i="10"/>
  <c r="Y29" i="10"/>
  <c r="Y27" i="10"/>
  <c r="Y25" i="10"/>
  <c r="Y23" i="10"/>
  <c r="Y21" i="10"/>
  <c r="Y19" i="10"/>
  <c r="Y17" i="10"/>
  <c r="Y15" i="10"/>
  <c r="Y13" i="10"/>
  <c r="Y11" i="10"/>
  <c r="Y9" i="10"/>
  <c r="Y51" i="10" s="1"/>
  <c r="Z33" i="10" l="1"/>
  <c r="W33" i="10" s="1"/>
  <c r="I31" i="10"/>
  <c r="N31" i="10"/>
  <c r="T31" i="10"/>
  <c r="F35" i="10"/>
  <c r="K35" i="10"/>
  <c r="P35" i="10"/>
  <c r="V35" i="10"/>
  <c r="F37" i="10"/>
  <c r="J37" i="10"/>
  <c r="N37" i="10"/>
  <c r="R37" i="10"/>
  <c r="V37" i="10"/>
  <c r="H39" i="10"/>
  <c r="S43" i="10"/>
  <c r="G45" i="10"/>
  <c r="K45" i="10"/>
  <c r="O45" i="10"/>
  <c r="S45" i="10"/>
  <c r="W45" i="10"/>
  <c r="L49" i="10"/>
  <c r="T49" i="10"/>
  <c r="J31" i="10"/>
  <c r="P31" i="10"/>
  <c r="U31" i="10"/>
  <c r="G35" i="10"/>
  <c r="L35" i="10"/>
  <c r="R35" i="10"/>
  <c r="W35" i="10"/>
  <c r="G37" i="10"/>
  <c r="K37" i="10"/>
  <c r="O37" i="10"/>
  <c r="S37" i="10"/>
  <c r="W37" i="10"/>
  <c r="M39" i="10"/>
  <c r="I47" i="10"/>
  <c r="N47" i="10"/>
  <c r="T47" i="10"/>
  <c r="M49" i="10"/>
  <c r="U49" i="10"/>
  <c r="H31" i="10"/>
  <c r="M31" i="10"/>
  <c r="I33" i="10"/>
  <c r="J35" i="10"/>
  <c r="O35" i="10"/>
  <c r="I37" i="10"/>
  <c r="M37" i="10"/>
  <c r="Q37" i="10"/>
  <c r="S41" i="10"/>
  <c r="N43" i="10"/>
  <c r="F45" i="10"/>
  <c r="J45" i="10"/>
  <c r="N45" i="10"/>
  <c r="R45" i="10"/>
  <c r="F47" i="10"/>
  <c r="L47" i="10"/>
  <c r="Q47" i="10"/>
  <c r="V47" i="10"/>
  <c r="I49" i="10"/>
  <c r="J39" i="10"/>
  <c r="P39" i="10"/>
  <c r="U39" i="10"/>
  <c r="K41" i="10"/>
  <c r="P41" i="10"/>
  <c r="U41" i="10"/>
  <c r="F43" i="10"/>
  <c r="K43" i="10"/>
  <c r="P43" i="10"/>
  <c r="V43" i="10"/>
  <c r="W31" i="10"/>
  <c r="S31" i="10"/>
  <c r="O31" i="10"/>
  <c r="K31" i="10"/>
  <c r="G31" i="10"/>
  <c r="R33" i="10"/>
  <c r="U35" i="10"/>
  <c r="Q35" i="10"/>
  <c r="M35" i="10"/>
  <c r="I35" i="10"/>
  <c r="F39" i="10"/>
  <c r="L39" i="10"/>
  <c r="Q39" i="10"/>
  <c r="G41" i="10"/>
  <c r="L41" i="10"/>
  <c r="Q41" i="10"/>
  <c r="G43" i="10"/>
  <c r="L43" i="10"/>
  <c r="R43" i="10"/>
  <c r="W39" i="10"/>
  <c r="S39" i="10"/>
  <c r="O39" i="10"/>
  <c r="K39" i="10"/>
  <c r="G39" i="10"/>
  <c r="V41" i="10"/>
  <c r="R41" i="10"/>
  <c r="N41" i="10"/>
  <c r="J41" i="10"/>
  <c r="F41" i="10"/>
  <c r="U43" i="10"/>
  <c r="Q43" i="10"/>
  <c r="M43" i="10"/>
  <c r="I43" i="10"/>
  <c r="I39" i="10"/>
  <c r="N39" i="10"/>
  <c r="T39" i="10"/>
  <c r="I41" i="10"/>
  <c r="O41" i="10"/>
  <c r="T41" i="10"/>
  <c r="J43" i="10"/>
  <c r="O43" i="10"/>
  <c r="T43" i="10"/>
  <c r="G47" i="10"/>
  <c r="K47" i="10"/>
  <c r="O47" i="10"/>
  <c r="S47" i="10"/>
  <c r="F49" i="10"/>
  <c r="J49" i="10"/>
  <c r="N49" i="10"/>
  <c r="R49" i="10"/>
  <c r="V49" i="10"/>
  <c r="G49" i="10"/>
  <c r="K49" i="10"/>
  <c r="O49" i="10"/>
  <c r="S49" i="10"/>
  <c r="W49" i="10"/>
  <c r="K33" i="10" l="1"/>
  <c r="B4" i="11"/>
  <c r="J33" i="10"/>
  <c r="L33" i="10"/>
  <c r="P33" i="10"/>
  <c r="F33" i="10"/>
  <c r="N33" i="10"/>
  <c r="V33" i="10"/>
  <c r="O33" i="10"/>
  <c r="Q33" i="10"/>
  <c r="G33" i="10"/>
  <c r="U33" i="10"/>
  <c r="T33" i="10"/>
  <c r="M33" i="10"/>
  <c r="S33" i="10"/>
  <c r="H33" i="10"/>
  <c r="H39" i="8"/>
  <c r="H91" i="8"/>
  <c r="H220" i="8" l="1"/>
  <c r="H221" i="8"/>
  <c r="H222" i="8"/>
  <c r="H223" i="8"/>
  <c r="H224" i="8"/>
  <c r="H225" i="8"/>
  <c r="H226" i="8"/>
  <c r="H227" i="8"/>
  <c r="H219" i="8"/>
  <c r="H140" i="8"/>
  <c r="H218" i="8" l="1"/>
  <c r="H174" i="8"/>
  <c r="H175" i="8"/>
  <c r="H177" i="8"/>
  <c r="H178" i="8"/>
  <c r="H180" i="8"/>
  <c r="H181" i="8"/>
  <c r="H182" i="8"/>
  <c r="H183" i="8"/>
  <c r="H185" i="8"/>
  <c r="H186" i="8"/>
  <c r="H187" i="8"/>
  <c r="H188" i="8"/>
  <c r="H190" i="8"/>
  <c r="H191" i="8"/>
  <c r="H192" i="8"/>
  <c r="H193" i="8"/>
  <c r="H195" i="8"/>
  <c r="H196" i="8"/>
  <c r="H198" i="8"/>
  <c r="H200" i="8"/>
  <c r="H201" i="8"/>
  <c r="H202" i="8"/>
  <c r="H203" i="8"/>
  <c r="H204" i="8"/>
  <c r="H205" i="8"/>
  <c r="H207" i="8"/>
  <c r="H208" i="8"/>
  <c r="H209" i="8"/>
  <c r="H210" i="8"/>
  <c r="H211" i="8"/>
  <c r="H213" i="8"/>
  <c r="H173" i="8"/>
  <c r="H215" i="8"/>
  <c r="H216" i="8"/>
  <c r="H171" i="8" l="1"/>
  <c r="H139" i="8"/>
  <c r="H138" i="8"/>
  <c r="H57" i="8"/>
  <c r="H94" i="8"/>
  <c r="H93" i="8"/>
  <c r="H92" i="8"/>
  <c r="H90" i="8"/>
  <c r="H67" i="8"/>
  <c r="H68" i="8"/>
  <c r="H70" i="8"/>
  <c r="H89" i="8"/>
  <c r="H88" i="8"/>
  <c r="H87" i="8"/>
  <c r="H86" i="8"/>
  <c r="H85" i="8"/>
  <c r="H84" i="8"/>
  <c r="H83" i="8"/>
  <c r="H82" i="8"/>
  <c r="H112" i="8"/>
  <c r="H111" i="8"/>
  <c r="H110" i="8"/>
  <c r="H107" i="8"/>
  <c r="H108" i="8"/>
  <c r="H109" i="8"/>
  <c r="H137" i="8"/>
  <c r="H136" i="8"/>
  <c r="H135" i="8"/>
  <c r="H131" i="8"/>
  <c r="H132" i="8"/>
  <c r="H129" i="8"/>
  <c r="H128" i="8"/>
  <c r="H127" i="8"/>
  <c r="H126" i="8"/>
  <c r="H125" i="8"/>
  <c r="H124" i="8"/>
  <c r="H123" i="8"/>
  <c r="H122" i="8"/>
  <c r="H118" i="8"/>
  <c r="H119" i="8"/>
  <c r="H120" i="8"/>
  <c r="H121" i="8"/>
  <c r="H117" i="8"/>
  <c r="H130" i="8"/>
  <c r="H115" i="8"/>
  <c r="H116" i="8"/>
  <c r="H114" i="8"/>
  <c r="H96" i="8"/>
  <c r="H97" i="8"/>
  <c r="H98" i="8"/>
  <c r="H99" i="8"/>
  <c r="H100" i="8"/>
  <c r="H101" i="8"/>
  <c r="H102" i="8"/>
  <c r="H103" i="8"/>
  <c r="H63" i="8"/>
  <c r="H80" i="8" l="1"/>
  <c r="H79" i="8"/>
  <c r="H78" i="8"/>
  <c r="H77" i="8"/>
  <c r="H76" i="8"/>
  <c r="H75" i="8"/>
  <c r="H74" i="8"/>
  <c r="H73" i="8"/>
  <c r="H72" i="8"/>
  <c r="H71" i="8"/>
  <c r="H229" i="8" l="1"/>
  <c r="F230" i="8"/>
  <c r="H230" i="8" s="1"/>
  <c r="H234" i="8"/>
  <c r="H246" i="8" l="1"/>
  <c r="H247" i="8"/>
  <c r="H248" i="8"/>
  <c r="H249" i="8"/>
  <c r="H250" i="8"/>
  <c r="F251" i="8"/>
  <c r="H251" i="8" s="1"/>
  <c r="H252" i="8"/>
  <c r="H254" i="8"/>
  <c r="H37" i="8"/>
  <c r="H235" i="8"/>
  <c r="H233" i="8"/>
  <c r="F231" i="8"/>
  <c r="H231" i="8" s="1"/>
  <c r="H28" i="8"/>
  <c r="H27" i="8"/>
  <c r="H26" i="8"/>
  <c r="H25" i="8"/>
  <c r="H24" i="8"/>
  <c r="H23" i="8"/>
  <c r="H22" i="8"/>
  <c r="H21" i="8"/>
  <c r="F15" i="8"/>
  <c r="H15" i="8" s="1"/>
  <c r="H14" i="8"/>
  <c r="H13" i="8"/>
  <c r="H12" i="8"/>
  <c r="I20" i="8" l="1"/>
  <c r="Z15" i="10" s="1"/>
  <c r="X15" i="10" s="1"/>
  <c r="B11" i="11" s="1"/>
  <c r="F232" i="8"/>
  <c r="H232" i="8" s="1"/>
  <c r="I217" i="8" s="1"/>
  <c r="W15" i="10" l="1"/>
  <c r="S15" i="10"/>
  <c r="Q15" i="10"/>
  <c r="N15" i="10"/>
  <c r="K15" i="10"/>
  <c r="I15" i="10"/>
  <c r="F15" i="10"/>
  <c r="V15" i="10"/>
  <c r="U15" i="10"/>
  <c r="R15" i="10"/>
  <c r="O15" i="10"/>
  <c r="M15" i="10"/>
  <c r="J15" i="10"/>
  <c r="G15" i="10"/>
  <c r="H15" i="10"/>
  <c r="P15" i="10"/>
  <c r="L15" i="10"/>
  <c r="T15" i="10"/>
  <c r="H228" i="8"/>
  <c r="Z25" i="10"/>
  <c r="X25" i="10" s="1"/>
  <c r="B12" i="11" s="1"/>
  <c r="H32" i="8"/>
  <c r="I245" i="8"/>
  <c r="Z27" i="10" s="1"/>
  <c r="X27" i="10" s="1"/>
  <c r="B13" i="11" s="1"/>
  <c r="H31" i="8"/>
  <c r="H38" i="8"/>
  <c r="H49" i="8"/>
  <c r="H169" i="8"/>
  <c r="H158" i="8"/>
  <c r="H159" i="8"/>
  <c r="H160" i="8"/>
  <c r="H161" i="8"/>
  <c r="H162" i="8"/>
  <c r="H163" i="8"/>
  <c r="H143" i="8"/>
  <c r="H144" i="8"/>
  <c r="H145" i="8"/>
  <c r="H146" i="8"/>
  <c r="H147" i="8"/>
  <c r="H148" i="8"/>
  <c r="H149" i="8"/>
  <c r="H155" i="8"/>
  <c r="H156" i="8"/>
  <c r="H157" i="8"/>
  <c r="H142" i="8"/>
  <c r="H33" i="8"/>
  <c r="H35" i="8"/>
  <c r="H34" i="8"/>
  <c r="H59" i="8"/>
  <c r="H60" i="8"/>
  <c r="H61" i="8"/>
  <c r="H62" i="8"/>
  <c r="H65" i="8"/>
  <c r="H106" i="8"/>
  <c r="H134" i="8"/>
  <c r="H56" i="8"/>
  <c r="H54" i="8" l="1"/>
  <c r="I53" i="8" s="1"/>
  <c r="Z23" i="10" s="1"/>
  <c r="X23" i="10" s="1"/>
  <c r="B2" i="11" s="1"/>
  <c r="W27" i="10"/>
  <c r="S27" i="10"/>
  <c r="P27" i="10"/>
  <c r="L27" i="10"/>
  <c r="H27" i="10"/>
  <c r="F27" i="10"/>
  <c r="V27" i="10"/>
  <c r="R27" i="10"/>
  <c r="N27" i="10"/>
  <c r="K27" i="10"/>
  <c r="G27" i="10"/>
  <c r="U27" i="10"/>
  <c r="M27" i="10"/>
  <c r="O27" i="10"/>
  <c r="Q27" i="10"/>
  <c r="I27" i="10"/>
  <c r="J27" i="10"/>
  <c r="T27" i="10"/>
  <c r="F25" i="10"/>
  <c r="U25" i="10"/>
  <c r="P25" i="10"/>
  <c r="W25" i="10"/>
  <c r="H25" i="10"/>
  <c r="Q25" i="10"/>
  <c r="L25" i="10"/>
  <c r="G25" i="10"/>
  <c r="V25" i="10"/>
  <c r="N25" i="10"/>
  <c r="I25" i="10"/>
  <c r="T25" i="10"/>
  <c r="K25" i="10"/>
  <c r="S25" i="10"/>
  <c r="M25" i="10"/>
  <c r="R25" i="10"/>
  <c r="J25" i="10"/>
  <c r="O25" i="10"/>
  <c r="H7" i="8"/>
  <c r="H48" i="8"/>
  <c r="W23" i="10" l="1"/>
  <c r="Q23" i="10"/>
  <c r="L23" i="10"/>
  <c r="G23" i="10"/>
  <c r="U23" i="10"/>
  <c r="S23" i="10"/>
  <c r="M23" i="10"/>
  <c r="H23" i="10"/>
  <c r="O23" i="10"/>
  <c r="K23" i="10"/>
  <c r="R23" i="10"/>
  <c r="J23" i="10"/>
  <c r="I23" i="10"/>
  <c r="T23" i="10"/>
  <c r="P23" i="10"/>
  <c r="V23" i="10"/>
  <c r="N23" i="10"/>
  <c r="F23" i="10"/>
  <c r="I6" i="8"/>
  <c r="Z9" i="10" s="1"/>
  <c r="X9" i="10" s="1"/>
  <c r="B9" i="11" s="1"/>
  <c r="F42" i="8"/>
  <c r="H42" i="8" s="1"/>
  <c r="F43" i="8"/>
  <c r="H43" i="8" s="1"/>
  <c r="F41" i="8"/>
  <c r="W9" i="10" l="1"/>
  <c r="L9" i="10"/>
  <c r="I9" i="10"/>
  <c r="U9" i="10"/>
  <c r="J9" i="10"/>
  <c r="R9" i="10"/>
  <c r="G9" i="10"/>
  <c r="O9" i="10"/>
  <c r="P9" i="10"/>
  <c r="T9" i="10"/>
  <c r="Q9" i="10"/>
  <c r="F9" i="10"/>
  <c r="N9" i="10"/>
  <c r="V9" i="10"/>
  <c r="K9" i="10"/>
  <c r="S9" i="10"/>
  <c r="H9" i="10"/>
  <c r="M9" i="10"/>
  <c r="F45" i="8"/>
  <c r="H45" i="8" s="1"/>
  <c r="F17" i="8"/>
  <c r="H17" i="8" s="1"/>
  <c r="H18" i="8"/>
  <c r="F19" i="8"/>
  <c r="H52" i="8"/>
  <c r="H51" i="8"/>
  <c r="H50" i="8"/>
  <c r="H47" i="8"/>
  <c r="H44" i="8"/>
  <c r="H41" i="8"/>
  <c r="H36" i="8"/>
  <c r="I30" i="8" s="1"/>
  <c r="Z17" i="10" s="1"/>
  <c r="X17" i="10" s="1"/>
  <c r="B6" i="11" s="1"/>
  <c r="I40" i="8" l="1"/>
  <c r="Z19" i="10" s="1"/>
  <c r="X19" i="10" s="1"/>
  <c r="B7" i="11" s="1"/>
  <c r="V17" i="10"/>
  <c r="R17" i="10"/>
  <c r="L17" i="10"/>
  <c r="G17" i="10"/>
  <c r="W17" i="10"/>
  <c r="S17" i="10"/>
  <c r="N17" i="10"/>
  <c r="K17" i="10"/>
  <c r="F17" i="10"/>
  <c r="P17" i="10"/>
  <c r="U17" i="10"/>
  <c r="M17" i="10"/>
  <c r="J17" i="10"/>
  <c r="T17" i="10"/>
  <c r="H17" i="10"/>
  <c r="Q17" i="10"/>
  <c r="I17" i="10"/>
  <c r="O17" i="10"/>
  <c r="I46" i="8"/>
  <c r="Z21" i="10" s="1"/>
  <c r="X21" i="10" s="1"/>
  <c r="B8" i="11" s="1"/>
  <c r="H257" i="8"/>
  <c r="H256" i="8"/>
  <c r="V21" i="10" l="1"/>
  <c r="T21" i="10"/>
  <c r="Q21" i="10"/>
  <c r="N21" i="10"/>
  <c r="L21" i="10"/>
  <c r="I21" i="10"/>
  <c r="F21" i="10"/>
  <c r="U21" i="10"/>
  <c r="R21" i="10"/>
  <c r="P21" i="10"/>
  <c r="M21" i="10"/>
  <c r="J21" i="10"/>
  <c r="H21" i="10"/>
  <c r="W21" i="10"/>
  <c r="O21" i="10"/>
  <c r="G21" i="10"/>
  <c r="S21" i="10"/>
  <c r="K21" i="10"/>
  <c r="W19" i="10"/>
  <c r="U19" i="10"/>
  <c r="R19" i="10"/>
  <c r="P19" i="10"/>
  <c r="M19" i="10"/>
  <c r="J19" i="10"/>
  <c r="H19" i="10"/>
  <c r="V19" i="10"/>
  <c r="T19" i="10"/>
  <c r="Q19" i="10"/>
  <c r="N19" i="10"/>
  <c r="L19" i="10"/>
  <c r="I19" i="10"/>
  <c r="F19" i="10"/>
  <c r="K19" i="10"/>
  <c r="S19" i="10"/>
  <c r="G19" i="10"/>
  <c r="O19" i="10"/>
  <c r="H11" i="8" l="1"/>
  <c r="H255" i="8" l="1"/>
  <c r="H10" i="8"/>
  <c r="H9" i="8"/>
  <c r="H19" i="8"/>
  <c r="I16" i="8" s="1"/>
  <c r="Z13" i="10" s="1"/>
  <c r="X13" i="10" s="1"/>
  <c r="B5" i="11" s="1"/>
  <c r="I253" i="8" l="1"/>
  <c r="Z29" i="10" s="1"/>
  <c r="X29" i="10" s="1"/>
  <c r="B3" i="11" s="1"/>
  <c r="H13" i="10"/>
  <c r="T13" i="10"/>
  <c r="O13" i="10"/>
  <c r="J13" i="10"/>
  <c r="U13" i="10"/>
  <c r="S13" i="10"/>
  <c r="N13" i="10"/>
  <c r="P13" i="10"/>
  <c r="L13" i="10"/>
  <c r="W13" i="10"/>
  <c r="K13" i="10"/>
  <c r="M13" i="10"/>
  <c r="F13" i="10"/>
  <c r="G13" i="10"/>
  <c r="R13" i="10"/>
  <c r="V13" i="10"/>
  <c r="I13" i="10"/>
  <c r="Q13" i="10"/>
  <c r="I8" i="8"/>
  <c r="M29" i="10" l="1"/>
  <c r="U29" i="10"/>
  <c r="J29" i="10"/>
  <c r="R29" i="10"/>
  <c r="I29" i="10"/>
  <c r="Q29" i="10"/>
  <c r="F29" i="10"/>
  <c r="N29" i="10"/>
  <c r="V29" i="10"/>
  <c r="G29" i="10"/>
  <c r="K29" i="10"/>
  <c r="O29" i="10"/>
  <c r="S29" i="10"/>
  <c r="W29" i="10"/>
  <c r="H29" i="10"/>
  <c r="L29" i="10"/>
  <c r="P29" i="10"/>
  <c r="T29" i="10"/>
  <c r="I260" i="8"/>
  <c r="I261" i="8" s="1"/>
  <c r="Z11" i="10"/>
  <c r="X11" i="10" s="1"/>
  <c r="B10" i="11" s="1"/>
  <c r="J3" i="11" s="1"/>
  <c r="C2" i="11" l="1"/>
  <c r="C3" i="11" s="1"/>
  <c r="C4" i="11" s="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J2" i="11"/>
  <c r="J4" i="11"/>
  <c r="I262" i="8"/>
  <c r="F11" i="10"/>
  <c r="V11" i="10"/>
  <c r="K11" i="10"/>
  <c r="O11" i="10"/>
  <c r="S11" i="10"/>
  <c r="W11" i="10"/>
  <c r="H11" i="10"/>
  <c r="P11" i="10"/>
  <c r="I11" i="10"/>
  <c r="Q11" i="10"/>
  <c r="J11" i="10"/>
  <c r="R11" i="10"/>
  <c r="G11" i="10"/>
  <c r="L11" i="10"/>
  <c r="T11" i="10"/>
  <c r="M11" i="10"/>
  <c r="U11" i="10"/>
  <c r="N11" i="10"/>
  <c r="M52" i="10"/>
  <c r="F52" i="10"/>
  <c r="N52" i="10"/>
  <c r="U52" i="10"/>
  <c r="W52" i="10"/>
  <c r="L52" i="10"/>
  <c r="I52" i="10"/>
  <c r="Q52" i="10"/>
  <c r="T52" i="10"/>
  <c r="G52" i="10"/>
  <c r="S52" i="10"/>
  <c r="H52" i="10"/>
  <c r="P52" i="10"/>
  <c r="J52" i="10"/>
  <c r="V52" i="10"/>
  <c r="K52" i="10"/>
  <c r="R52" i="10"/>
  <c r="O52" i="10"/>
  <c r="X53" i="10"/>
  <c r="D3" i="11" l="1"/>
  <c r="D2" i="11"/>
  <c r="D12" i="11"/>
  <c r="D13" i="11"/>
  <c r="D7" i="11"/>
  <c r="D14" i="11"/>
  <c r="D4" i="11"/>
  <c r="D11" i="11"/>
  <c r="D9" i="11"/>
  <c r="D8" i="11"/>
  <c r="D6" i="11"/>
  <c r="D5" i="11"/>
  <c r="D10" i="11"/>
  <c r="X48" i="10"/>
  <c r="X34" i="10"/>
  <c r="X36" i="10"/>
  <c r="X42" i="10"/>
  <c r="X24" i="10"/>
  <c r="X20" i="10"/>
  <c r="X18" i="10"/>
  <c r="X30" i="10"/>
  <c r="X22" i="10"/>
  <c r="X16" i="10"/>
  <c r="X32" i="10"/>
  <c r="X26" i="10"/>
  <c r="X8" i="10"/>
  <c r="X46" i="10"/>
  <c r="X14" i="10"/>
  <c r="X38" i="10"/>
  <c r="X44" i="10"/>
  <c r="X40" i="10"/>
  <c r="X12" i="10"/>
  <c r="X28" i="10"/>
  <c r="R50" i="10"/>
  <c r="V50" i="10"/>
  <c r="P50" i="10"/>
  <c r="S50" i="10"/>
  <c r="T50" i="10"/>
  <c r="I50" i="10"/>
  <c r="W50" i="10"/>
  <c r="N50" i="10"/>
  <c r="M50" i="10"/>
  <c r="X10" i="10"/>
  <c r="O50" i="10"/>
  <c r="K50" i="10"/>
  <c r="J50" i="10"/>
  <c r="H50" i="10"/>
  <c r="G50" i="10"/>
  <c r="Q50" i="10"/>
  <c r="L50" i="10"/>
  <c r="U50" i="10"/>
  <c r="F50" i="10"/>
  <c r="F51" i="10" s="1"/>
  <c r="F53" i="10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X52" i="10"/>
  <c r="K4" i="11" l="1"/>
  <c r="K3" i="11"/>
  <c r="K2" i="11"/>
  <c r="L2" i="11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0" i="10"/>
  <c r="L3" i="11" l="1"/>
  <c r="L4" i="11" s="1"/>
</calcChain>
</file>

<file path=xl/sharedStrings.xml><?xml version="1.0" encoding="utf-8"?>
<sst xmlns="http://schemas.openxmlformats.org/spreadsheetml/2006/main" count="1476" uniqueCount="711">
  <si>
    <t xml:space="preserve">CANTEIRO DE OBRAS </t>
  </si>
  <si>
    <t xml:space="preserve">ESQUADRIAS/FERRAGENS/VIDROS </t>
  </si>
  <si>
    <t xml:space="preserve">SERVICOS DIVERSOS </t>
  </si>
  <si>
    <t xml:space="preserve">INSTALACOES HIDRO SANITARIAS </t>
  </si>
  <si>
    <t xml:space="preserve">PAREDES/PAINEIS </t>
  </si>
  <si>
    <t xml:space="preserve">PISOS </t>
  </si>
  <si>
    <t xml:space="preserve">LIMPEZA FINAL DA OBRA                                                 </t>
  </si>
  <si>
    <t xml:space="preserve">SERVICOS PRELIMINARES </t>
  </si>
  <si>
    <t>CUSTO TOTAL</t>
  </si>
  <si>
    <t xml:space="preserve"> CÓDIGO</t>
  </si>
  <si>
    <t>DESCRIÇÃO</t>
  </si>
  <si>
    <t>UNIDADE</t>
  </si>
  <si>
    <t>M2</t>
  </si>
  <si>
    <t>CUSTO UNIT.</t>
  </si>
  <si>
    <t>TOTAL</t>
  </si>
  <si>
    <t>QUANTIDADE</t>
  </si>
  <si>
    <t>TABELA</t>
  </si>
  <si>
    <t>H</t>
  </si>
  <si>
    <t>M</t>
  </si>
  <si>
    <t>UN</t>
  </si>
  <si>
    <t xml:space="preserve">  CANT</t>
  </si>
  <si>
    <t xml:space="preserve">  ESQV</t>
  </si>
  <si>
    <t xml:space="preserve">  INEL</t>
  </si>
  <si>
    <t xml:space="preserve">  INHI</t>
  </si>
  <si>
    <t xml:space="preserve">  PARE</t>
  </si>
  <si>
    <t xml:space="preserve">  PINT</t>
  </si>
  <si>
    <t xml:space="preserve">  PISO</t>
  </si>
  <si>
    <t xml:space="preserve">  REVE</t>
  </si>
  <si>
    <t xml:space="preserve">  SEDI</t>
  </si>
  <si>
    <t xml:space="preserve">  SERP</t>
  </si>
  <si>
    <t>-</t>
  </si>
  <si>
    <t>ORÇAMENTO ANALÍTICO</t>
  </si>
  <si>
    <t>Obra:</t>
  </si>
  <si>
    <t>Data:</t>
  </si>
  <si>
    <t>BDI (%)</t>
  </si>
  <si>
    <t>COMPOSIÇÃO</t>
  </si>
  <si>
    <t>AGETOP</t>
  </si>
  <si>
    <t>SINAPI</t>
  </si>
  <si>
    <t>COTAÇÃO</t>
  </si>
  <si>
    <t>m</t>
  </si>
  <si>
    <t>ITEM</t>
  </si>
  <si>
    <t>1.0</t>
  </si>
  <si>
    <t>1.1</t>
  </si>
  <si>
    <t>2.0</t>
  </si>
  <si>
    <t>2.1</t>
  </si>
  <si>
    <t>2.2</t>
  </si>
  <si>
    <t>2.3</t>
  </si>
  <si>
    <t>3.0</t>
  </si>
  <si>
    <t>3.1</t>
  </si>
  <si>
    <t>4.0</t>
  </si>
  <si>
    <t>4.1</t>
  </si>
  <si>
    <t>4.2</t>
  </si>
  <si>
    <t>4.3</t>
  </si>
  <si>
    <t>5.0</t>
  </si>
  <si>
    <t>5.1</t>
  </si>
  <si>
    <t>5.2</t>
  </si>
  <si>
    <t>5.4</t>
  </si>
  <si>
    <t>ADM</t>
  </si>
  <si>
    <t>ADMINISTRAÇÃO - MENSALISTAS / REFEIÇÕES</t>
  </si>
  <si>
    <t>SUBTOTAL CUSTO - OBRAS CIVIS</t>
  </si>
  <si>
    <t>SUBTOTAL - OBRAS CIVIS</t>
  </si>
  <si>
    <t>Área Total:</t>
  </si>
  <si>
    <t>Endereço:</t>
  </si>
  <si>
    <t>unid</t>
  </si>
  <si>
    <t>DUTOS E CANAIS PARA FIOS E CABOS</t>
  </si>
  <si>
    <t>FIOS E CABOS - EXCLUSIVOS PARA DISTRIBUIÇÃO DOS RAMAIS</t>
  </si>
  <si>
    <t>ILUMINAÇÃO</t>
  </si>
  <si>
    <t>5.3</t>
  </si>
  <si>
    <t>5.5</t>
  </si>
  <si>
    <t>6.0</t>
  </si>
  <si>
    <t>6.1</t>
  </si>
  <si>
    <t>6.2</t>
  </si>
  <si>
    <t>6.3</t>
  </si>
  <si>
    <t>6.4</t>
  </si>
  <si>
    <t>7.0</t>
  </si>
  <si>
    <t>7.2</t>
  </si>
  <si>
    <t>7.3</t>
  </si>
  <si>
    <t>7.4</t>
  </si>
  <si>
    <t>7.5</t>
  </si>
  <si>
    <t>7.6</t>
  </si>
  <si>
    <t>8.0</t>
  </si>
  <si>
    <t>8.1</t>
  </si>
  <si>
    <t>10.0</t>
  </si>
  <si>
    <t>10.1</t>
  </si>
  <si>
    <t>2.5</t>
  </si>
  <si>
    <t>2.6</t>
  </si>
  <si>
    <t>BANCADA DE GRANITO COM ESPELHO</t>
  </si>
  <si>
    <t>M²</t>
  </si>
  <si>
    <t>2.7</t>
  </si>
  <si>
    <t>2.8</t>
  </si>
  <si>
    <t>6.5</t>
  </si>
  <si>
    <t>M³</t>
  </si>
  <si>
    <t>UNID</t>
  </si>
  <si>
    <t>CABEAMENTO ESTRUTURADO</t>
  </si>
  <si>
    <t>INSTALACAO ELETRICA/ELETRIFICACAO / CABEAMENTO ESTRUTURADO</t>
  </si>
  <si>
    <t>TRANSPORTE DE ENTULHO EM CAÇAMBA ESTACIONÁRIA  INCLUSO A CARGA MANUAL</t>
  </si>
  <si>
    <t>CABEAMENTO ESTRUTURADO - Entrada da concessionária</t>
  </si>
  <si>
    <t>ENGENHEIRO CIVIL DE OBRA PLENO COM ENCARGOS COMPLEMENTARES</t>
  </si>
  <si>
    <t>Und.</t>
  </si>
  <si>
    <t>INSTALAÇÕES DE PREVENÇÃO E COMBATE A INCÊNDIO</t>
  </si>
  <si>
    <t>INSTALAÇÕES HIDRO SANITÁRIAS</t>
  </si>
  <si>
    <t>5.6</t>
  </si>
  <si>
    <t>5.7</t>
  </si>
  <si>
    <t>5.8</t>
  </si>
  <si>
    <t xml:space="preserve">271500 </t>
  </si>
  <si>
    <t xml:space="preserve">271502 </t>
  </si>
  <si>
    <t>CAFÉ DA MANHÃ</t>
  </si>
  <si>
    <t>CANTINA</t>
  </si>
  <si>
    <t>DEMOLIÇÃO DE BANCADAS EM GRANITO</t>
  </si>
  <si>
    <t>REMOÇÃO DE PORTA</t>
  </si>
  <si>
    <t>DEMOLIÇÃO DE CUBA PARA LAVATÓRIO</t>
  </si>
  <si>
    <t>REMOÇÃO DE VENTOKIT</t>
  </si>
  <si>
    <t>DIVISORIA EM PAINEL DE POLICARBONATO ALVEOLAR</t>
  </si>
  <si>
    <t>DEMOLIÇÃO DE BACIA SANITÁRIA</t>
  </si>
  <si>
    <t>DEMOLIÇÃO DE PISO PORCELANATO EXISTENTE</t>
  </si>
  <si>
    <t>PORCELANATO 60X120CM, ESPESSURA 11MM, ACABAMENTO NATURAL, JUNTA DE 1,5MM, VARIAÇÃO DE TONALIDADE V2, ACABAMENTO DE BORDA RETIFICADO. SUGESTÃO PORTOBELLO BAUHAUS CEMENT 60X120 RET Código: 21786</t>
  </si>
  <si>
    <t>PISO VINÍLICO EM PLACA, PARA AMBIENTE CORPORATIVO.COMERCIAL, CLASSE T, 470X470mm, ESPESSURA DE NA COR CINZA CLARO; SUGESTÃO - PISO VINILICO TARKETT LINHA AMBIENTA COLEÇÃO TEXTILE - LINEN BEGE #24015714</t>
  </si>
  <si>
    <t>REGULARIZAÇÃO DE CONTRAPISO PARA ASSENTAMENTO DE NOVOS PISOS</t>
  </si>
  <si>
    <t>FORROS</t>
  </si>
  <si>
    <t>TABICA PARA FORRO DE GESSO ACARTONADO</t>
  </si>
  <si>
    <t>FORRO EM PERFIS DE MDF 30X60MM</t>
  </si>
  <si>
    <t>FORRO EM MDF MADEIRADO COM PEÇAS REMOVIVEIS PARA ACESSO AO ALÇAPÃO</t>
  </si>
  <si>
    <t>ESTRUTURA PARA PROJETOR - FIXAÇÃO NO PERFILADO</t>
  </si>
  <si>
    <t>8.1.2</t>
  </si>
  <si>
    <t>8.1.3</t>
  </si>
  <si>
    <t>73801/001</t>
  </si>
  <si>
    <t>CAIXAS DE PASSAGEM E QUADROS</t>
  </si>
  <si>
    <t>CAIXA OCTOGONAL 4" X 4", PVC, INSTALADA EM LAJE - FORNECIMENTO E INSTALAÇÃO.</t>
  </si>
  <si>
    <t>CAIXA RETANGULAR 4" X 2" MÉDIA (1,30 M DO PISO), PVC, INSTALADA EM PAREDE - FORNECIMENTO E INSTALAÇÃO.</t>
  </si>
  <si>
    <t>ELETRODUTO FLEXÍVEL CORRUGADO, PVC, DN 25 MM (3/4"), PARA CIRCUITOS TERMINAIS, INSTALADO EM FORRO - FORNECIMENTO E INSTALAÇÃO.</t>
  </si>
  <si>
    <t>INTERRUPTORES</t>
  </si>
  <si>
    <t>INTERRUPTOR SIMPLES (1 MÓDULO), 10A/250V, INCLUINDO SUPORTE E PLACA - FORNECIMENTO E INSTALAÇÃO.</t>
  </si>
  <si>
    <t>TOMADAS</t>
  </si>
  <si>
    <t>ESPELHO - LAVABO 2 - SIMPLES 0,72 M²</t>
  </si>
  <si>
    <t>ESPELHO - BANHEIRO MASCULINO E FEMININO  - RECLINADO - COM LED, 1,7M²</t>
  </si>
  <si>
    <t>ESPELHO - BANHEIRO-PRESIDËNCIA - SIMPLES 0,72 M²</t>
  </si>
  <si>
    <t>INSTALAÇÃO DE LUMINÁRIA</t>
  </si>
  <si>
    <t>74130/001</t>
  </si>
  <si>
    <t>SANCA EM GESSO ACARTONADO</t>
  </si>
  <si>
    <t>PLACA DE COMPENSADO NAVAL - PAINEL COM ACABAMENTO MADEIRADO</t>
  </si>
  <si>
    <t xml:space="preserve">PINTURA ACRÍLICA BRANCO ACETINADO
</t>
  </si>
  <si>
    <t>BRISE EM ESTRUTURA METÁLICA COM PINTURA ELETROESTÁTICA PRETO FOSCO 1</t>
  </si>
  <si>
    <t>PINTURA ACRÍLICA VERDE - CAU</t>
  </si>
  <si>
    <t>unid.</t>
  </si>
  <si>
    <t>cotação</t>
  </si>
  <si>
    <t>PORTA DE ABRIR PARA DIVISÓRIA DRYWALL 0,60X2,10m</t>
  </si>
  <si>
    <t>PORTA DE ABRIR PARA DIVISÓRIA DRYWALL 0,70X2,10m</t>
  </si>
  <si>
    <t>PORTA DE ABRIR PARA DIVISÓRIA DRYWALL 0,80X2,10m</t>
  </si>
  <si>
    <t>4.4</t>
  </si>
  <si>
    <t>PORTA DE ABRIR PARA DIVISÓRIA DRYWALL 0,90X2,10m</t>
  </si>
  <si>
    <t>BARRA PARA PNE</t>
  </si>
  <si>
    <t>5.9</t>
  </si>
  <si>
    <t>73924/002</t>
  </si>
  <si>
    <t>APLICAÇÃO DE FUNDO SELADOR PARA PINTURA PVA NO TETO</t>
  </si>
  <si>
    <t>APLICAÇÃO MANUAL DE PINTURA COM TINTA LATEX PVA EM TETO, 2 DEMÃOS</t>
  </si>
  <si>
    <t>DISJUNTORES</t>
  </si>
  <si>
    <t>PINTURAS E REVESTIMENTOS DE PAREDE</t>
  </si>
  <si>
    <t>ELÉTRICO</t>
  </si>
  <si>
    <t>8.1.25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</si>
  <si>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</si>
  <si>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</si>
  <si>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</si>
  <si>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</si>
  <si>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</si>
  <si>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</si>
  <si>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</si>
  <si>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</si>
  <si>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8.1.41</t>
  </si>
  <si>
    <t>8.1.42</t>
  </si>
  <si>
    <t>8.1.43</t>
  </si>
  <si>
    <t>8.1.44</t>
  </si>
  <si>
    <t>8.1.45</t>
  </si>
  <si>
    <t>8.1.46</t>
  </si>
  <si>
    <t>8.1.47</t>
  </si>
  <si>
    <t>8.1.48</t>
  </si>
  <si>
    <t>8.1.49</t>
  </si>
  <si>
    <t>8.1.51</t>
  </si>
  <si>
    <t>8.1.52</t>
  </si>
  <si>
    <t>8.1.53</t>
  </si>
  <si>
    <t>8.1.54</t>
  </si>
  <si>
    <t>8.1.55</t>
  </si>
  <si>
    <t>8.1.56</t>
  </si>
  <si>
    <t>8.1.57</t>
  </si>
  <si>
    <t>8.1.59</t>
  </si>
  <si>
    <t>8.1.60</t>
  </si>
  <si>
    <t>8.1.61</t>
  </si>
  <si>
    <t>8.1.62</t>
  </si>
  <si>
    <t>8.1.63</t>
  </si>
  <si>
    <t>8.1.64</t>
  </si>
  <si>
    <t>8.1.65</t>
  </si>
  <si>
    <t>8.1.66</t>
  </si>
  <si>
    <t>8.1.67</t>
  </si>
  <si>
    <t>8.2</t>
  </si>
  <si>
    <t>8.2.1</t>
  </si>
  <si>
    <t>8.2.2</t>
  </si>
  <si>
    <t>8.2.5</t>
  </si>
  <si>
    <t>8.2.14</t>
  </si>
  <si>
    <t>8.2.15</t>
  </si>
  <si>
    <t>8.2.16</t>
  </si>
  <si>
    <t>8.2.17</t>
  </si>
  <si>
    <t>8.2.18</t>
  </si>
  <si>
    <t>8.2.19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</si>
  <si>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</si>
  <si>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</si>
  <si>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</si>
  <si>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</si>
  <si>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</si>
  <si>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</si>
  <si>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</si>
  <si>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</si>
  <si>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</si>
  <si>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</si>
  <si>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</si>
  <si>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</si>
  <si>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</si>
  <si>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</si>
  <si>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</si>
  <si>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</si>
  <si>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</si>
  <si>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>8.2.38</t>
  </si>
  <si>
    <t>8.2.39</t>
  </si>
  <si>
    <t>8.2.40</t>
  </si>
  <si>
    <t>8.2.41</t>
  </si>
  <si>
    <t>8.2.42</t>
  </si>
  <si>
    <t>8.2.43</t>
  </si>
  <si>
    <t>10.2</t>
  </si>
  <si>
    <t>10.3</t>
  </si>
  <si>
    <t>10.4</t>
  </si>
  <si>
    <t>10.5</t>
  </si>
  <si>
    <t>10.6</t>
  </si>
  <si>
    <t>10.7</t>
  </si>
  <si>
    <t>AR</t>
  </si>
  <si>
    <t>AR CONDICIONADO</t>
  </si>
  <si>
    <t>9.0</t>
  </si>
  <si>
    <t>9.1</t>
  </si>
  <si>
    <t>9.1.1</t>
  </si>
  <si>
    <t>9.1.2</t>
  </si>
  <si>
    <t>9.1.3</t>
  </si>
  <si>
    <t>9.2</t>
  </si>
  <si>
    <t>7.1</t>
  </si>
  <si>
    <t>TANQUE DE LOUÇA BRANCA COM COLUNA, 30L OU EQUIVALENTE, INCLUSO SIFÃO FLEXÍVEL EM PVC, VÁLVULA METÁLICA E TORNEIRA DE METAL CROMADO PADRÃO MÉDIO - FORNECIMENTO E INSTALAÇÃO.</t>
  </si>
  <si>
    <t>9.2.1</t>
  </si>
  <si>
    <t>TÊ PVC AZUL COM BUCHA DE LATÃO - 25 mm x 1/2"</t>
  </si>
  <si>
    <t>JOELHO 90º PVC AZUL COM BUCHA DE LATÃO 25 mm - 1/2"</t>
  </si>
  <si>
    <t xml:space="preserve">JOELHO PVC SOLDÁVEL 90º - 25 mm </t>
  </si>
  <si>
    <t>TÊ PVC SOLDÁVEL 90º - 25 mm</t>
  </si>
  <si>
    <t>JOELHO SAÍDA 90º PVC AZUL COM BOLSA E ANEL DE VEDAÇÃO- 40 mm</t>
  </si>
  <si>
    <t>TUBO RÍGIDO SOLDÁVEL - 25 mm</t>
  </si>
  <si>
    <t>TUBO PVC ESGOTO RÍGIDO COM PONTA E BOLSA - 40 mm</t>
  </si>
  <si>
    <t>PEÇAS E LOUÇAS</t>
  </si>
  <si>
    <t>9.2.2</t>
  </si>
  <si>
    <t>9.2.3</t>
  </si>
  <si>
    <t>9.2.4</t>
  </si>
  <si>
    <t>9.2.5</t>
  </si>
  <si>
    <t>9.2.6</t>
  </si>
  <si>
    <t>9.2.8</t>
  </si>
  <si>
    <t>9.3</t>
  </si>
  <si>
    <t>9.3.1</t>
  </si>
  <si>
    <t>ELETROCALHA FURADA TIPO C PRÉ GALVANIZADA A QUENTE 150x50mm CHAPA 18</t>
  </si>
  <si>
    <t>ELETROCALHA FURADA TIPO C PRÉ GALVANIZADA A QUENTE 38X38mm CHAPA 18</t>
  </si>
  <si>
    <t>ELETROCALHA FURADA TIPO C PRÉ GALVANIZADA A QUENTE 50X50mm CHAPA 18</t>
  </si>
  <si>
    <t>SUPORTE VERTICAL 120X160mm</t>
  </si>
  <si>
    <t>SUPORTE VERTICAL 38x38mm</t>
  </si>
  <si>
    <t>TALA PLANA PERFURADA 50mm</t>
  </si>
  <si>
    <t>TAMPA PARA T HORIZONTAL 90º 50mm CHAPA 18</t>
  </si>
  <si>
    <t>TAMPA DE PRESSÃO 50mm CHAPA 24</t>
  </si>
  <si>
    <t>TAMPA DE PRESSÃO 38mm CHAPA 24</t>
  </si>
  <si>
    <t>TAMPA DE PRESSÃO 150mm CHAPA 24</t>
  </si>
  <si>
    <t>TAMPA PARA CRUZETA 90º 50mm CHAPA 18</t>
  </si>
  <si>
    <t>CAIXA RETANGULAR 4" X 4" MÉDIA (1,30 M DO PISO), PVC, INSTALADA EM PAREDE - FORNECIMENTO E INSTALAÇÃO.</t>
  </si>
  <si>
    <t>CAIXA RETANGULAR 4" X 4" BAIXA (0,30 M DO PISO), METÁLICA, INSTALADA EM PAREDE - FORNECIMENTO E INSTALAÇÃO.</t>
  </si>
  <si>
    <t>ARRUELA LISA D=1/4"</t>
  </si>
  <si>
    <t>ARRUELA LISA D=3/8"</t>
  </si>
  <si>
    <t>PARAFUSO SEXTAVADO D = 3/8" X 2 1/2"</t>
  </si>
  <si>
    <t>PARAFUSO SEXTAVADO CABEÇA LENTILHA D = 1/4" X 5/8"</t>
  </si>
  <si>
    <t>PORCA SEXTAVADA DIAMETRO 1/4"</t>
  </si>
  <si>
    <t>PORCA SEXTAVADA DIAMETRO 3/8"</t>
  </si>
  <si>
    <t>SUPORTE PARA CABO DE AÇO 38X90mm</t>
  </si>
  <si>
    <t>VERGALHAO ROSCA TOTAL D=1/4"</t>
  </si>
  <si>
    <t>CABO DE COBRE FLEXÍVEL ISOLADO, 1,5 MM², ANTI-CHAMA 0,6/1,0 KV, PARA CIRCUITOS TERMINAIS - FORNECIMENTO E INSTALAÇÃO. (AZUL CLARO)</t>
  </si>
  <si>
    <t>CABO DE COBRE FLEXÍVEL ISOLADO, 1,5 MM², ANTI-CHAMA 0,6/1,0 KV, PARA CIRCUITOS TERMINAIS - FORNECIMENTO E INSTALAÇÃO. (AZUL ESCURO)</t>
  </si>
  <si>
    <t>CABO DE COBRE FLEXÍVEL ISOLADO, 1,5 MM², ANTI-CHAMA 0,6/1,0 KV, PARA CIRCUITOS TERMINAIS - FORNECIMENTO E INSTALAÇÃO. (OUTRO)</t>
  </si>
  <si>
    <t>CABO DE COBRE FLEXÍVEL ISOLADO, 2,5 MM², ANTI-CHAMA 0,6/1,0 KV, PARA CIRCUITOS TERMINAIS - FORNECIMENTO E INSTALAÇÃO. (AZUL CLARO)</t>
  </si>
  <si>
    <t>CABO DE COBRE FLEXÍVEL ISOLADO, 2,5 MM², ANTI-CHAMA 0,6/1,0 KV, PARA CIRCUITOS TERMINAIS - FORNECIMENTO E INSTALAÇÃO. (AZUL ESCURO)</t>
  </si>
  <si>
    <t>CABO DE COBRE FLEXÍVEL ISOLADO, 2,5 MM², ANTI-CHAMA 0,6/1,0 KV, PARA CIRCUITOS TERMINAIS - FORNECIMENTO E INSTALAÇÃO. (PRETO)</t>
  </si>
  <si>
    <t>CABO DE COBRE FLEXÍVEL ISOLADO, 2,5 MM², ANTI-CHAMA 0,6/1,0 KV, PARA CIRCUITOS TERMINAIS - FORNECIMENTO E INSTALAÇÃO. (VERDE-AMARELO)</t>
  </si>
  <si>
    <t>CABO DE COBRE FLEXÍVEL ISOLADO, 2,5 MM², ANTI-CHAMA 0,6/1,0 KV, PARA CIRCUITOS TERMINAIS - FORNECIMENTO E INSTALAÇÃO. (VERMELHO)</t>
  </si>
  <si>
    <t>CABO DE COBRE FLEXÍVEL ISOLADO, 4,0 MM², ANTI-CHAMA 0,6/1,0 KV, PARA CIRCUITOS TERMINAIS - FORNECIMENTO E INSTALAÇÃO. (AZUL CLARO)</t>
  </si>
  <si>
    <t>CABO DE COBRE FLEXÍVEL ISOLADO, 4,0 MM², ANTI-CHAMA 0,6/1,0 KV, PARA CIRCUITOS TERMINAIS - FORNECIMENTO E INSTALAÇÃO. (AZUL ESCURO)</t>
  </si>
  <si>
    <t>CABO DE COBRE FLEXÍVEL ISOLADO, 4,0 MM², ANTI-CHAMA 0,6/1,0 KV, PARA CIRCUITOS TERMINAIS - FORNECIMENTO E INSTALAÇÃO. (PRETO)</t>
  </si>
  <si>
    <t>CABO DE COBRE FLEXÍVEL ISOLADO, 4,0 MM², ANTI-CHAMA 0,6/1,0 KV, PARA CIRCUITOS TERMINAIS - FORNECIMENTO E INSTALAÇÃO. (VERDE-AMARELO)</t>
  </si>
  <si>
    <t>CABO DE COBRE FLEXÍVEL ISOLADO, 4,0 MM², ANTI-CHAMA 0,6/1,0 KV, PARA CIRCUITOS TERMINAIS - FORNECIMENTO E INSTALAÇÃO. (VERMELHO)</t>
  </si>
  <si>
    <t>CABO DE COBRE FLEXÍVEL ISOLADO, 6,0 MM², ANTI-CHAMA 0,6/1,0 KV, PARA CIRCUITOS TERMINAIS - FORNECIMENTO E INSTALAÇÃO. (VERDE-AMARELO)</t>
  </si>
  <si>
    <t>CABO DE COBRE FLEXÍVEL ISOLADO, 6,0 MM², ANTI-CHAMA 0,6/1,0 KV, PARA CIRCUITOS TERMINAIS - FORNECIMENTO E INSTALAÇÃO. (AZUL CLARO)</t>
  </si>
  <si>
    <t>CABO DE COBRE FLEXÍVEL ISOLADO, 6,0 MM², ANTI-CHAMA 0,6/1,0 KV, PARA CIRCUITOS TERMINAIS - FORNECIMENTO E INSTALAÇÃO. (AZUL ESCURO)</t>
  </si>
  <si>
    <t>CABO DE COBRE FLEXÍVEL ISOLADO, 6 MM², ANTI-CHAMA 450/750 V, PARA CIRCUITOS TERMINAIS - FORNECIMENTO E INSTALAÇÃO. (AZUL CLARO)</t>
  </si>
  <si>
    <t>CABO DE COBRE FLEXÍVEL ISOLADO, 6 MM², ANTI-CHAMA 450/750 V, PARA CIRCUITOS TERMINAIS - FORNECIMENTO E INSTALAÇÃO. (VERDE-AMARELO)</t>
  </si>
  <si>
    <t>CABO DE COBRE FLEXÍVEL ISOLADO, 6 MM², ANTI-CHAMA 450/750 V, PARA CIRCUITOS TERMINAIS - FORNECIMENTO E INSTALAÇÃO. (VERMELHO)</t>
  </si>
  <si>
    <t>INTERRUPTOR PARALELO (1 MÓDULO), 10A/250V, INCLUINDO SUPORTE E PLACA -FORNECIMENTO E INSTALAÇÃO.</t>
  </si>
  <si>
    <t>INTERRUPTORSIMPLES (2 MÓDULOS), 10A/250V, INCLUINDO SUPORTE E PLACA -FORNECIMENTO E INSTALAÇÃO.</t>
  </si>
  <si>
    <t>INTERRUPTOR SIMPLES (3 MÓDULOS), 10A/250V, INCLUINDO SUPORTE E PLACA - FORNECIMENTO E INSTALAÇÃO.</t>
  </si>
  <si>
    <t>SENSOR DE PRESENÇA</t>
  </si>
  <si>
    <t>DISJUNTOR TERMOMAGNETICO MONOPOLAR - 10A</t>
  </si>
  <si>
    <t>DISJUNTOR TERMOMAGNETICO MONOPOLAR - 13A</t>
  </si>
  <si>
    <t>DISJUNTOR TERMOMAGNETICO MONOPOLAR - 16A</t>
  </si>
  <si>
    <t>DISJUNTOR TERMOMAGNETICO MONOPOLAR - 20A</t>
  </si>
  <si>
    <t>DISJUNTOR TERMOMAGNETICO MONOPOLAR - 63A</t>
  </si>
  <si>
    <t>INTERRUPTOR DIFERENCIAL RESIDUAL (D.R.) BIPOLAR DE 40A-30mA</t>
  </si>
  <si>
    <t>CRUZETA HORIZONTAL 90º P/ELETROCALHA 50X50 MM</t>
  </si>
  <si>
    <t>T HORIZONTAL PARA ELETROCALHA 50 X 50 MM</t>
  </si>
  <si>
    <t>COTOVELO RETO 50X50mm CHAPA 18</t>
  </si>
  <si>
    <t>ELETROCALHA FURADA TIPO C PRÉ GALVANIZADA A QUENTE  E ACESSÓRIOS</t>
  </si>
  <si>
    <t>ELETROCALHA LISA TIPO C PRÉ GALVANIZADA A QUENTE  E ACESSÓRIOS</t>
  </si>
  <si>
    <t>T HORIZONTAL PARA ELETROCALHA 100 X 50 MM</t>
  </si>
  <si>
    <t>T HORIZONTAL PARA ELETROCALHA 75 X 50 MM</t>
  </si>
  <si>
    <t>TAMPA PARA T HORIZONTAL 90º 100mm CHAPA 18</t>
  </si>
  <si>
    <t>TAMPA PARA T HORIZONTAL 90º 75mm CHAPA 18</t>
  </si>
  <si>
    <t>TAMPA PARA COTOVELO RETO 50mm CHAPA 18</t>
  </si>
  <si>
    <t>TAMPA PARA CRUZETA 90° 50mm CHAPA 18</t>
  </si>
  <si>
    <t>TERMINAL 100X50mm CHAPA 18</t>
  </si>
  <si>
    <t>TERMINAL 50X50mm CHAPA 18</t>
  </si>
  <si>
    <t>QUADRO DE DISTRIBUICAO DE ENERGIA DE EMBUTIR, EM CHAPA METALICA, PARA
40 DISJUNTORES TERMOMAGNETICOS MONOPOLARES, COM BARRAMENTO TRIFASICO E NEUTRO, FORNECIMENTO E INSTALACAO</t>
  </si>
  <si>
    <t>74131/007</t>
  </si>
  <si>
    <t>INTERRUPTOR SIMPLES (2 MÓDULOS), 10A/250V, SEM SUPORTE E SEM PLACA - FORNECIMENTO E INSTALAÇÃO.</t>
  </si>
  <si>
    <t>INTERRUPTOR SIMPLES (3 MÓDULOS), 10A/250V, SEM SUPORTE E SEM PLACA - FORNECIMENTO E INSTALAÇÃO.</t>
  </si>
  <si>
    <t>9.1.4</t>
  </si>
  <si>
    <t>9.1.5</t>
  </si>
  <si>
    <t>9.1.6</t>
  </si>
  <si>
    <t>9.1.7</t>
  </si>
  <si>
    <t>9.1.8</t>
  </si>
  <si>
    <t>9.1.9</t>
  </si>
  <si>
    <t>Bloco conexão 110 IDC - 100 pares</t>
  </si>
  <si>
    <t>CABEAMENTO-ACESSÓRIOS PARA ELETRODUTO</t>
  </si>
  <si>
    <t>CAIXA PVC 4X2</t>
  </si>
  <si>
    <t>CAIXA PVC SISTEMA X 3X3´</t>
  </si>
  <si>
    <t>CABEAMENTO-ACESSÓRIOS PARA USO GERAL</t>
  </si>
  <si>
    <t>ARRUELA LISA GALVANIZADA 1/4´</t>
  </si>
  <si>
    <t>ARRUELA LISA GALVANIZADA 3/8´</t>
  </si>
  <si>
    <t>PARAFUSO GALVAN. CAB. SEXT 3/8X2,1/2´ROSCA TOTAL WW</t>
  </si>
  <si>
    <t>PARAFUSO GALVAN CABEÇA LENTILHA 1/4"x5/8" máquina rosca total</t>
  </si>
  <si>
    <t>PORCA SEXTAVADA GALVAN.</t>
  </si>
  <si>
    <t>PORCA SEXTAVADA GALVAN.1/4´</t>
  </si>
  <si>
    <t>PORCA SEXTAVADA GALVAN.3/8~</t>
  </si>
  <si>
    <t>VERGALHÃO GALVAN. ROSCA TOTAL 1/4"x(comp. p/ proj.)</t>
  </si>
  <si>
    <t>CABEAMENTO-CABEAMENTO METÁLICO</t>
  </si>
  <si>
    <t>CABO UTP-6 (24AWG 4 PARES</t>
  </si>
  <si>
    <t>CABO UTP-6 (24AWG)-4</t>
  </si>
  <si>
    <t>CABO UTP-5e (24AWG 4 PARES</t>
  </si>
  <si>
    <t>CABO UTP-5e (24AWG)-4</t>
  </si>
  <si>
    <t>CABEAMENTO-DISPOSITIVO DE CABEAMENTO DE EMBUTIR</t>
  </si>
  <si>
    <t>placa 2x4´ - branca 2 MÓDULOS - RJ45</t>
  </si>
  <si>
    <t>CABEAMENTO-DISPOSITIVO DE CABEAMENTO DE SOBREPOR</t>
  </si>
  <si>
    <t>PLACA 3X3´ BRANCA- 2 MÓDULOS - RJ45 - ANGULAR</t>
  </si>
  <si>
    <t>placa 2x4´ - branca - 1 MÓDULO - RJ45</t>
  </si>
  <si>
    <t xml:space="preserve">ELETROCALHA PERFURADA TIPO C 50x50mm chapa 18 </t>
  </si>
  <si>
    <t>CABEAMENTO-ELETROCALHA FURADA TIPO C PRÉ-GALVANIZADA A QUENTE</t>
  </si>
  <si>
    <t>SUPORTE VERTICAL 70x81mm</t>
  </si>
  <si>
    <t>Tala plana perfurada 50mm</t>
  </si>
  <si>
    <t>Tampa pressão 50mm chapa 24</t>
  </si>
  <si>
    <t>CABEAMENTO-ELETROCALHA LISA TIPO C PRÉ-GALVANIZADA A QUENTE</t>
  </si>
  <si>
    <t>GOTEJADOR 50X50mm CHAPA 18</t>
  </si>
  <si>
    <t>CABEAMENTO-ELETRODUTO PVC FLEXÍVEL</t>
  </si>
  <si>
    <t>CABEAMENTO-ELETRODUTO PVC FLEXÍVEL CORRUGADO</t>
  </si>
  <si>
    <t>CABEAMENTO-ACESSÓRIOS CABEAMENTO METÁLICO</t>
  </si>
  <si>
    <t>PLUGUE 110 IDC - 4 PARES</t>
  </si>
  <si>
    <t>ELETRODUTO FLEXÍVEL CORRUGADO, PVC, DN 32 MM (1"), PARA CIRCUITOS TERMINAIS, INSTALADO EM FORRO - FORNECIMENTO E INSTALAÇÃO.</t>
  </si>
  <si>
    <t>ACESSÓRIOS DE USO GERAL</t>
  </si>
  <si>
    <t>8.1.5</t>
  </si>
  <si>
    <t>8.1.6</t>
  </si>
  <si>
    <t>8.1.7</t>
  </si>
  <si>
    <t>8.1.8</t>
  </si>
  <si>
    <t>8.1.9</t>
  </si>
  <si>
    <t>8.1.11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</si>
  <si>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</si>
  <si>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</si>
  <si>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</si>
  <si>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</si>
  <si>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</si>
  <si>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</si>
  <si>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</si>
  <si>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</si>
  <si>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</si>
  <si>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</si>
  <si>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</si>
  <si>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</si>
  <si>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8.1.27</t>
  </si>
  <si>
    <t>8.1.28</t>
  </si>
  <si>
    <t>8.1.29</t>
  </si>
  <si>
    <t>8.1.30</t>
  </si>
  <si>
    <t>8.1.31</t>
  </si>
  <si>
    <t>8.1.68</t>
  </si>
  <si>
    <t>8.1.69</t>
  </si>
  <si>
    <t>8.1.70</t>
  </si>
  <si>
    <t>8.1.71</t>
  </si>
  <si>
    <t>8.1.72</t>
  </si>
  <si>
    <t>8.1.73</t>
  </si>
  <si>
    <t>8.1.74</t>
  </si>
  <si>
    <t>8.1.75</t>
  </si>
  <si>
    <t>8.1.76</t>
  </si>
  <si>
    <t>8.1.77</t>
  </si>
  <si>
    <t>8.1.79</t>
  </si>
  <si>
    <t>8.1.80</t>
  </si>
  <si>
    <t>8.1.81</t>
  </si>
  <si>
    <t>8.1.82</t>
  </si>
  <si>
    <t>8.1.83</t>
  </si>
  <si>
    <t>8.1.84</t>
  </si>
  <si>
    <t>8.1.85</t>
  </si>
  <si>
    <t>8.1.87</t>
  </si>
  <si>
    <t>8.1.88</t>
  </si>
  <si>
    <t>8.1.89</t>
  </si>
  <si>
    <t>8.1.90</t>
  </si>
  <si>
    <t>8.1.91</t>
  </si>
  <si>
    <t>8.1.92</t>
  </si>
  <si>
    <t>8.1.93</t>
  </si>
  <si>
    <t>8.1.94</t>
  </si>
  <si>
    <t>8.1.95</t>
  </si>
  <si>
    <t>8.1.96</t>
  </si>
  <si>
    <t>8.1.97</t>
  </si>
  <si>
    <t>8.1.98</t>
  </si>
  <si>
    <t>8.1.99</t>
  </si>
  <si>
    <t>8.1.100</t>
  </si>
  <si>
    <t>8.1.101</t>
  </si>
  <si>
    <t>8.1.102</t>
  </si>
  <si>
    <t>8.1.103</t>
  </si>
  <si>
    <t>8.1.104</t>
  </si>
  <si>
    <t>JOELHO 90º PVC RÍGIDO ESGOTO SERIE NORMAL -40mm</t>
  </si>
  <si>
    <t>JOELHO 45º PVC RÍGIDO ESGOTO SERIE NORMAL -40mm</t>
  </si>
  <si>
    <t>11.1</t>
  </si>
  <si>
    <t>11.2</t>
  </si>
  <si>
    <t>11.4</t>
  </si>
  <si>
    <t>11.5</t>
  </si>
  <si>
    <t>3.2</t>
  </si>
  <si>
    <t>3.3</t>
  </si>
  <si>
    <t>8.1.4</t>
  </si>
  <si>
    <t>8.1.10</t>
  </si>
  <si>
    <t>8.1.12</t>
  </si>
  <si>
    <t>12.1</t>
  </si>
  <si>
    <t>CRONOGRAMA FÍSICO-FINANCEIRO</t>
  </si>
  <si>
    <t>DISCRIMINAÇÃO</t>
  </si>
  <si>
    <t>D I A S</t>
  </si>
  <si>
    <t>TOTAIS</t>
  </si>
  <si>
    <t>1.</t>
  </si>
  <si>
    <t>SERVIÇOS PRELIMINARES</t>
  </si>
  <si>
    <t>Percentual (%)</t>
  </si>
  <si>
    <t>Valor (R$)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</si>
  <si>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</si>
  <si>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</si>
  <si>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</si>
  <si>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</si>
  <si>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</si>
  <si>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</si>
  <si>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</si>
  <si>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</si>
  <si>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</si>
  <si>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</si>
  <si>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</si>
  <si>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</si>
  <si>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</si>
  <si>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VIDROS</t>
  </si>
  <si>
    <t>15.</t>
  </si>
  <si>
    <t>REVESTIMENTOS DE PAREDES</t>
  </si>
  <si>
    <t>16.</t>
  </si>
  <si>
    <t>17.</t>
  </si>
  <si>
    <t>REVESTIMENTO DE PISO</t>
  </si>
  <si>
    <t>18.</t>
  </si>
  <si>
    <t>FERRAGENS</t>
  </si>
  <si>
    <t>19.</t>
  </si>
  <si>
    <t>ADMINISTRAÇÃO - MENSALISTAS</t>
  </si>
  <si>
    <t>20.</t>
  </si>
  <si>
    <t>PINTURA</t>
  </si>
  <si>
    <t>21.</t>
  </si>
  <si>
    <t>DIVERSOS</t>
  </si>
  <si>
    <t>PERCENTUAL SIMPLES</t>
  </si>
  <si>
    <t>PERCENTUAL ACUMULADO</t>
  </si>
  <si>
    <t>VALOR TOTAL SIMPLES (R$)</t>
  </si>
  <si>
    <t>VALOR TOTAL ACUMULADO (R$)</t>
  </si>
  <si>
    <t>SEDE CAU/GO</t>
  </si>
  <si>
    <t>403 m³</t>
  </si>
  <si>
    <t>Trocar material da placa (sugestão: PVC) e rever tamanho (1m2)</t>
  </si>
  <si>
    <t>rever quantitativo</t>
  </si>
  <si>
    <t>Demolição da Cuba separado da bancada</t>
  </si>
  <si>
    <t>As portas deverão ser reaproveitadas após a retirada</t>
  </si>
  <si>
    <t>Preço de mercado é maior</t>
  </si>
  <si>
    <t>Reaproveitamento das portas existentes com pintura - ver quantidade</t>
  </si>
  <si>
    <t>Reaproveitamento das fechaduras existentes.</t>
  </si>
  <si>
    <t>Rever o nome para PLACA CIMENTÍCIA em prol de generalizar o produto. Rever metragem.</t>
  </si>
  <si>
    <t>Sugestão Portobello  liverpool</t>
  </si>
  <si>
    <t xml:space="preserve">Ibratin ou bautech são melhores - rever valores </t>
  </si>
  <si>
    <t>Rever metragem</t>
  </si>
  <si>
    <t>Necessária aplicação de massa</t>
  </si>
  <si>
    <t>Rejunte e argamassa??</t>
  </si>
  <si>
    <t>Rever item - não identificado - seria perfil metálico?</t>
  </si>
  <si>
    <t>Aproveitar tomadas existentes e seguir a mesma linha</t>
  </si>
  <si>
    <t>Rever preço</t>
  </si>
  <si>
    <t>Aproveitar o existente e seguir o mesmo padrão para os novos.</t>
  </si>
  <si>
    <t>Paulo fará revisão do luminotécnico</t>
  </si>
  <si>
    <t>Substituir por pendente industrial D=45 cm</t>
  </si>
  <si>
    <t>rever quantitativo - 86 unidades</t>
  </si>
  <si>
    <t>Rever quantidade - 4 unidades</t>
  </si>
  <si>
    <t>Rever quantidade - 37 unidades - rever lâmpada</t>
  </si>
  <si>
    <t>rever preço</t>
  </si>
  <si>
    <t>Sem caixa aclopada - PNE</t>
  </si>
  <si>
    <t>Ver mudanças de pontos no  projeto específico</t>
  </si>
  <si>
    <t>Excluir itens</t>
  </si>
  <si>
    <t>rever quantidade</t>
  </si>
  <si>
    <t>Instalações?</t>
  </si>
  <si>
    <t>CANTEIRO DE OBRAS</t>
  </si>
  <si>
    <t>PAREDES/PAINEIS</t>
  </si>
  <si>
    <t>ESQUADRIAS/FERRAGENS/VIDROS</t>
  </si>
  <si>
    <t>PINTURAS E REVESTIMENTOS DE PAREDES</t>
  </si>
  <si>
    <t>PISOS</t>
  </si>
  <si>
    <t xml:space="preserve">INSTALAÇÃO ELÉTRICA/ ELETRIFICAÇÃO / </t>
  </si>
  <si>
    <t>JÁ REVISADO</t>
  </si>
  <si>
    <t>INSTALAÇÕES HIDROSANITÁRIAS</t>
  </si>
  <si>
    <t>SERVIÇOS DIVERSOS</t>
  </si>
  <si>
    <t>ADMINISTRAÇÃO - MENSALISTAS/REFEIÇÕES</t>
  </si>
  <si>
    <t>MOBILIÁRIO</t>
  </si>
  <si>
    <t>BDI JÁ REVISADO</t>
  </si>
  <si>
    <r>
      <t>OBRA:</t>
    </r>
    <r>
      <rPr>
        <b/>
        <sz val="10"/>
        <color indexed="12"/>
        <rFont val="Arial"/>
        <family val="2"/>
      </rPr>
      <t xml:space="preserve"> SEDE CAU/GO</t>
    </r>
  </si>
  <si>
    <t>AV. ENG. EURICO VIANA, 3º ANDAR, ED. CONCEPT OFFICE, VL. MARIA JOSÉ  - GOIÂNIA-GO.
AV. ENGENHEIRO EURICO VIANA ED. CONCEPT OFFICE 9º ANDAR - VILA MARIA JOSÉ - GOIÂNIA/GO</t>
  </si>
  <si>
    <t>ENDEREÇO: AV. ENG. EURICO VIANA, 3º ANDAR, ED. CONCEPT OFFICE, VL. MARIA JOSÉ  - GOIÂNIA-GO.</t>
  </si>
  <si>
    <r>
      <t>PRAZO:</t>
    </r>
    <r>
      <rPr>
        <sz val="9"/>
        <rFont val="Arial"/>
        <family val="2"/>
      </rPr>
      <t xml:space="preserve"> 90 dias</t>
    </r>
  </si>
  <si>
    <t>01/03/2017</t>
  </si>
  <si>
    <t>PLACA DE OBRA EM PVC</t>
  </si>
  <si>
    <t>REVESTIMENTO EM PLACA CIMENTÍCIA</t>
  </si>
  <si>
    <t>REVESTIMENTO 7X24 PORTOBELLO LIVERPOOL COR BRANCA</t>
  </si>
  <si>
    <t>PORCELANATO 60X60CM, ESPESSURA 11MM, ACABAMENTO NATURAL, JUNTA
DE 1,5MM, VARIAÇÃO DE TONALIDADE V2, ACABAMENTO DE BORDA RETIFICADO. SUGESTÃO PORTOBELLO BAUHAUS CEMENT 60X120 RET Código:
21786</t>
  </si>
  <si>
    <t>BACIA SANITÁRIA PNE</t>
  </si>
  <si>
    <t>SERVIÇOS</t>
  </si>
  <si>
    <t>VALOR</t>
  </si>
  <si>
    <t>Acumulado</t>
  </si>
  <si>
    <t>CLASSIFICAÇÃO</t>
  </si>
  <si>
    <t>Categoria</t>
  </si>
  <si>
    <t>Percentual</t>
  </si>
  <si>
    <t>Qtde.</t>
  </si>
  <si>
    <t>Valor</t>
  </si>
  <si>
    <t>Total</t>
  </si>
  <si>
    <t>A</t>
  </si>
  <si>
    <t>B</t>
  </si>
  <si>
    <t>C</t>
  </si>
  <si>
    <t>PLANILHA DE COMPOSIÇÃO</t>
  </si>
  <si>
    <t>Código Auxiliar</t>
  </si>
  <si>
    <t>Ítem</t>
  </si>
  <si>
    <t>Descrição</t>
  </si>
  <si>
    <t>Unid.</t>
  </si>
  <si>
    <t>Coeficiente</t>
  </si>
  <si>
    <t>88256</t>
  </si>
  <si>
    <t>AZULEJISTA OU LADRILHISTA COM ENCARGOS COMPLEMENTARES</t>
  </si>
  <si>
    <t>h</t>
  </si>
  <si>
    <t>88316</t>
  </si>
  <si>
    <t>SERVENTE COM ENCARGOS COMPLEMENTARES</t>
  </si>
  <si>
    <t>m²</t>
  </si>
  <si>
    <t>kg</t>
  </si>
  <si>
    <t>34357</t>
  </si>
  <si>
    <t>88309</t>
  </si>
  <si>
    <t>PEDREIRO COM ENCARGOS COMPLEMENTARES</t>
  </si>
  <si>
    <t>34356</t>
  </si>
  <si>
    <t>REJUNTE BRANCO</t>
  </si>
  <si>
    <t>ARGAMASSA PRONTA PARA REVESTIMENTO EXTERNO EM PAREDES</t>
  </si>
  <si>
    <t>COTAÇÃ</t>
  </si>
  <si>
    <t>KG</t>
  </si>
  <si>
    <t>PISO LAMINADO PARA USO COMERCIAL - ALTO TRÁFEGO - COM TEXTURA
RUSTICA E ACETINADA. SUGESTÃO - PISO LAMINADO EUCAFLOOR LINHA AMBIENCE ACÁCIA ANDORRA</t>
  </si>
  <si>
    <t>ELETRODUTO RÍGIDO ROSCÁVEL, PVC, DN 25 MM (3/4"), INSTALADO EM PAREDE</t>
  </si>
  <si>
    <t>KIT DE PORTA DE MADEIRA PARA PINTURA, SEMI-OCA (LEVE OU MÉDIA), PADRÃO MÉDIO, 80X210CM, ESPESSURA DE 3,5CM, ITENS INCLUSOS: DOBRADIÇAS, MONTAGEM E INSTALAÇÃO DO BATENTE, SEM FECHADURA - FORNECIMENTO E INSTALAÇÃO</t>
  </si>
  <si>
    <t>PORTA MADEIRA 1A CORRER P/VIDRO 30MM/ GUARNICAO 15CM/ALIZAR - 0,90X2,10m</t>
  </si>
  <si>
    <t>Valor total</t>
  </si>
  <si>
    <t>PLACA CIMENTÍCIA 6MM</t>
  </si>
  <si>
    <t>PARAFUSOS AUTOBROCANTES COM ASAS</t>
  </si>
  <si>
    <t>00374</t>
  </si>
  <si>
    <t>PINTOR COM ENCARGOS COMPLEMENTARES</t>
  </si>
  <si>
    <t>88310</t>
  </si>
  <si>
    <t>PINTURA EM COR DE CONCRETO- MARMORIZADO</t>
  </si>
  <si>
    <t xml:space="preserve">TINTA EFEITO MARMORIZADO ELEGANCE </t>
  </si>
  <si>
    <t>21108</t>
  </si>
  <si>
    <t>REJUNTE COLORIDO, CIMENTICIO</t>
  </si>
  <si>
    <t>37595</t>
  </si>
  <si>
    <t>ARGAMASSA COLANTE TIPO ACIII</t>
  </si>
  <si>
    <t>PORCELANATO 60X120CM, ESPESSURA 11MM, ACABAMENTO NATURAL SUGESTÃO PORTOBELLO BAUHAUS CEMENT 60X120 RET Código: 21786</t>
  </si>
  <si>
    <t>PORCELANATO 60X60CM PORTOBELLO BAUHAUS CEMENT 60X60 RET Código: 21786</t>
  </si>
  <si>
    <t>PORCELANATO 60X60CM, ESPESSURA 11MM, ACABAMENTO NATURAL SUGESTÃO PORTOBELLO BAUHAUS CEMENT 60X60 RET Código: 21786</t>
  </si>
  <si>
    <t>PORCELANATO 60X120CM PORTOBELLO BAUHAUS CEMENT 60X120 RET Código: 21786</t>
  </si>
  <si>
    <t>PISO LAMINADO PARA USO COMERCIAL - ALTO TRÁFEGO - COM TEXTURA RUSTICA E ACETINADA. SUGESTÃO - PISO LAMINADO EUCAFLOOR LINHA AMBIENCE ACÁCIA ANDORRA</t>
  </si>
  <si>
    <t>4791</t>
  </si>
  <si>
    <t>ADESIVO ACRILICO/COLA DE CONTATO</t>
  </si>
  <si>
    <t>4792</t>
  </si>
  <si>
    <t>LAMINADO ALTO TRÁFEGO TEXTURA RÚSTICA</t>
  </si>
  <si>
    <t/>
  </si>
  <si>
    <t>88247</t>
  </si>
  <si>
    <t>AUXILIAR DE ELETRICISTA COM ENCARGOS COMPLEMENTARES</t>
  </si>
  <si>
    <t>88264</t>
  </si>
  <si>
    <t>ELETRICISTA COM ENCARGOS COMPLEMENTARES</t>
  </si>
  <si>
    <t>1</t>
  </si>
  <si>
    <t>2</t>
  </si>
  <si>
    <t>3</t>
  </si>
  <si>
    <t>4</t>
  </si>
  <si>
    <t>BRISE EM ESTRUTURA METÁLICA COM PINTURA ELETROESTÁTICA PRETO FOSCO</t>
  </si>
  <si>
    <t>Valor unitário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</si>
  <si>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</si>
  <si>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</si>
  <si>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</si>
  <si>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</si>
  <si>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</si>
  <si>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</si>
  <si>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</si>
  <si>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</si>
  <si>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</si>
  <si>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</si>
  <si>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</si>
  <si>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</si>
  <si>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</si>
  <si>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</si>
  <si>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</si>
  <si>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</si>
  <si>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</si>
  <si>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</si>
  <si>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</si>
  <si>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</si>
  <si>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ENCARREGADO GERAL COM ENCARGOS COMPLEMENTARES</t>
  </si>
  <si>
    <t>FORRO DE GESSO ACARTONADO ESTRUTURADO (FGE)</t>
  </si>
  <si>
    <t>80587MO</t>
  </si>
  <si>
    <t>CUBA QUADRADA PARA LAVATÓRIO - REMANEJAMENTO DE CUBA EXISTENTE</t>
  </si>
  <si>
    <t>TORNEIRA PARA LAVATÓRIO  - REMANEJAMENTO DE TORNEIRA EXISTENTE</t>
  </si>
  <si>
    <t>80570MO</t>
  </si>
  <si>
    <t>80555MO</t>
  </si>
  <si>
    <t>ENGATE FLEXÍVEL METÁLICO - REMANEJAMENTO</t>
  </si>
  <si>
    <t>SIFÃO METÁLICO PARA LAVATÓRIO - REMANEJAMENTO</t>
  </si>
  <si>
    <t>LUM. AR 70</t>
  </si>
  <si>
    <t>LUM. DICROICA GU10</t>
  </si>
  <si>
    <t>LUM. 30(D) CM LED</t>
  </si>
  <si>
    <t>LUMINÁRIA EMB 2XT8 C/ALETA 2X40W</t>
  </si>
  <si>
    <t>PEND. CIRC. 54CM LUM. 60(D) CM</t>
  </si>
  <si>
    <t>LUM.DIRECT MOD. JUNCAO 1F PEND. 124 CM</t>
  </si>
  <si>
    <t>LUM. DIRECT MOD. JUNCAO1 PEND 124 CM</t>
  </si>
  <si>
    <t>LUM. 120 CM PEND 124CM</t>
  </si>
  <si>
    <t>LUM. DIRECT MOD. JUNCAO1 188 CM</t>
  </si>
  <si>
    <t>LUM. 120 CM 188 CM</t>
  </si>
  <si>
    <t>LUM. ACESSORIO 188CM</t>
  </si>
  <si>
    <t>LUM. 60 CM 188CM</t>
  </si>
  <si>
    <t>LUM. DIRECT MOD. JUNCAO 1F PEND. 188CM</t>
  </si>
  <si>
    <t>LUM. DIRECT MOD. JUNCAO1 PEND. 244CM</t>
  </si>
  <si>
    <t>LUM. LUM. DIRECT MOD. JUNCAO 1F PEND. PEND 244CM</t>
  </si>
  <si>
    <t>LUM. 240 CM  PEND 244CM</t>
  </si>
  <si>
    <t>LUM. PAR 20 SOB PAR20 PT</t>
  </si>
  <si>
    <t>LUM. PAR 20 SOB SPOT PAR20</t>
  </si>
  <si>
    <t>LUM. FLUOR. 2X32W SOB 2XT5 C/ALETA</t>
  </si>
  <si>
    <t>LUM. FLUOR. 2X32W SOB 2XT8 C/ALETA</t>
  </si>
  <si>
    <t>LAMP. TUBOLAR T5 LED 18W</t>
  </si>
  <si>
    <t>LAMP. TUBOLAR 120 CM</t>
  </si>
  <si>
    <t>LAMP. TUBOLAR 60 CM</t>
  </si>
  <si>
    <t>LAMP. PAR 20 LED 3000K INT.</t>
  </si>
  <si>
    <t>LAMP. AR 70 LED 8W 2700K</t>
  </si>
  <si>
    <t>LAMP. BULBO LED 9W</t>
  </si>
  <si>
    <t>LAMP. DICROICA LED GU10 3000K</t>
  </si>
  <si>
    <t>DIVISORIA EM GESSO ACARTONADO 10MM DUPLA FACE</t>
  </si>
  <si>
    <t>FECHAMENTO EM ESQUADRIA EM VIDRO FIXO E VIDRO TEMPERADO 8MM</t>
  </si>
  <si>
    <t>PORTA DE CORRER 4 FOLHAS DE VIDRO - TRILHO INOX 8mm VIDRO TEMPERADO 6MM</t>
  </si>
  <si>
    <t>PORTA DE GIRO 2 FOLHA DE VIDROTEMPERADO 6MM</t>
  </si>
  <si>
    <t>REMANEJAMENTO DE ELETROCALHA FURADA TIPO C PRÉ GALVANIZADA A QUENTE 38X38mm CHAPA 19</t>
  </si>
  <si>
    <t>8.1.1</t>
  </si>
  <si>
    <t>8.1.26</t>
  </si>
  <si>
    <t>8.1.40</t>
  </si>
  <si>
    <t>8.1.50</t>
  </si>
  <si>
    <t>8.1.58</t>
  </si>
  <si>
    <t>8.1.78</t>
  </si>
  <si>
    <t>8.1.86</t>
  </si>
  <si>
    <t>REMANEJAMENTO DE SPRINKLERS</t>
  </si>
  <si>
    <t>NÃO HÁ PROJETO DE AR CONDICIONADO - DRENOS NO ITEM 9.0</t>
  </si>
  <si>
    <t>TUBO FERRO GALVANIZADO DIAM.1"</t>
  </si>
  <si>
    <t>SPRINKLER PENDENTE 60º C ,COR LIQUIDO VERMELHO</t>
  </si>
  <si>
    <t>TE DE FERRO GALVANIZADO 90º X 1"</t>
  </si>
  <si>
    <t>73739/001</t>
  </si>
  <si>
    <t>PINTURA ESMALTE ACETINADO EM MADEIRA, DUAS DEMAOS</t>
  </si>
  <si>
    <t>TOMADA MÉDIA DE EMBUTIR (1 MÓDULO), 2P+T 10 A, INCLUINDO SUPORTE E PLACA - FORNECIMENTO E INSTALAÇÃO</t>
  </si>
  <si>
    <t>TOMADA MÉDIA DE EMBUTIR (1 MÓDULO), 2P+T 10 A, SEM SUPORTE E SEM PLACA</t>
  </si>
  <si>
    <t>DISJUNTOR TERMOMAGNETICO TRIPOLAR - 63A</t>
  </si>
  <si>
    <t>CONECTOR RJ-45 CAT. 6</t>
  </si>
  <si>
    <t>DEMOLIÇÃO DE PAREDES EM GESSO ACARTONADO</t>
  </si>
  <si>
    <t>4.5</t>
  </si>
  <si>
    <t>REMANEJAMENTO DE PORTA DE MADEIRA</t>
  </si>
  <si>
    <t>EXTINTOR DE PQS 4KG - FORNECIMENTO E INSTALACAO</t>
  </si>
  <si>
    <t>73775/002</t>
  </si>
  <si>
    <t>EXTINTOR INCENDIO AGUA-PRESSURIZADA 10L INCL SUPORTE PAREDE CARGA 
COMPLETA FORNECIMENTO E COLOCACAO</t>
  </si>
  <si>
    <t>EXTINTOR INCENDIO TP GAS CARBONICO 4KG COMPLETO - FORNECIMENTO E INSTALAÇÃO</t>
  </si>
  <si>
    <t>AVISADOR SONORO TIPO SIRENE</t>
  </si>
  <si>
    <t>9.3.2</t>
  </si>
  <si>
    <t>9.3.3</t>
  </si>
  <si>
    <t>9.3.4</t>
  </si>
  <si>
    <t>9.3.5</t>
  </si>
  <si>
    <t>9.3.6</t>
  </si>
  <si>
    <t>9.3.7</t>
  </si>
  <si>
    <t>9.3.8</t>
  </si>
  <si>
    <t>* Utilizar papel timbrado da licitante</t>
  </si>
  <si>
    <r>
      <t>EDITAL DE CONCORRÊNCIA n</t>
    </r>
    <r>
      <rPr>
        <b/>
        <sz val="11"/>
        <color rgb="FF000000"/>
        <rFont val="Arial"/>
        <family val="2"/>
      </rPr>
      <t>º 01/2017</t>
    </r>
  </si>
  <si>
    <t>Proposta de Preço</t>
  </si>
  <si>
    <t>Razão Social:</t>
  </si>
  <si>
    <t>CNPJ:</t>
  </si>
  <si>
    <t>Inscrição Municipal:</t>
  </si>
  <si>
    <t>Inscrição Estadual:</t>
  </si>
  <si>
    <t>Telefone:</t>
  </si>
  <si>
    <t>E-mail:</t>
  </si>
  <si>
    <t>Validade da Proposta:</t>
  </si>
  <si>
    <t>Objeto</t>
  </si>
  <si>
    <t>Prazo de Execução                          (dias corridos)</t>
  </si>
  <si>
    <t>Execução de obras de reforma da sede do CAU/GO, conforme projeto básico e executivo, contidos nos Anexos I, II e III, que integram o Edital de Concorrência nº 01/2017, independentemente de transcrição.</t>
  </si>
  <si>
    <t>R$ ..............................................................(.................................)</t>
  </si>
  <si>
    <t>Declaramos que em nossos preços já estão incluídos todos os custos e despesas, tais como: custos diretos e indiretos, tributos incidentes, taxa de administração, materiais, serviços, encargos sociais, trabalhistas, seguros, lucro e outros gravames que possam incidir sobre o objeto ora licitado.</t>
  </si>
  <si>
    <t>Os serviços executados terão prazo total de conclusão de ....... (.......) dias corridos, conforme Cronograma Físico-Financeiro (s) apresentado (s).</t>
  </si>
  <si>
    <t>Goiânia, ....... de ............... de 2017.</t>
  </si>
  <si>
    <t xml:space="preserve">________________________________________________________
( Identificação e assinatura do Representante Legal/ Procurador)
________________________________________________________
( Identificação e assinatura do Representante Legal/ Procurador)
</t>
  </si>
  <si>
    <t>Valor Global (em R$ e por extenso)</t>
  </si>
  <si>
    <t>Prezados, a empresa acima qualificada, por intermédio de seu representante legal, vem por meio desta apresentar proposta de preços para a execução dos serviços de que trata a licitação em referência, conforme especificações constantes do ANEXO I do Edital de Concorrência nº 01/2017: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</si>
</sst>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-* #,##0.00_-;\-* #,##0.00_-;_-* \-??_-;_-@_-"/>
    <numFmt numFmtId="168" formatCode="* #,##0.00\ ;* \(#,##0.00\);* \-#\ ;@\ "/>
    <numFmt numFmtId="169" formatCode="0.0000000%"/>
    <numFmt numFmtId="170" formatCode="dddd&quot;, &quot;mmmm\ dd&quot;, &quot;yyyy"/>
    <numFmt numFmtId="171" formatCode="_(* #,##0_);_(* \(#,##0\);_(* &quot;-&quot;??_);_(@_)"/>
    <numFmt numFmtId="172" formatCode="#,##0_);\-#,##0"/>
    <numFmt numFmtId="173" formatCode="#,##0.000"/>
    <numFmt numFmtId="174" formatCode="#,##0.0000"/>
  </numFmts>
  <fonts count="8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sz val="1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>
      <alignment vertical="top" wrapText="1"/>
    </xf>
    <xf numFmtId="0" fontId="3" fillId="0" borderId="0" applyNumberFormat="0" applyFill="0" applyBorder="0" applyProtection="0">
      <alignment vertical="top" wrapText="1"/>
    </xf>
    <xf numFmtId="0" fontId="8" fillId="0" borderId="0"/>
    <xf numFmtId="0" fontId="6" fillId="0" borderId="0">
      <alignment vertical="top" wrapText="1"/>
    </xf>
    <xf numFmtId="0" fontId="2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9" applyNumberFormat="0" applyAlignment="0" applyProtection="0"/>
    <xf numFmtId="0" fontId="19" fillId="18" borderId="10" applyNumberFormat="0" applyAlignment="0" applyProtection="0"/>
    <xf numFmtId="0" fontId="20" fillId="0" borderId="11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9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4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23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2" fillId="0" borderId="0"/>
    <xf numFmtId="0" fontId="3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24" borderId="12" applyNumberFormat="0" applyFont="0" applyAlignment="0" applyProtection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17" borderId="13" applyNumberFormat="0" applyAlignment="0" applyProtection="0"/>
    <xf numFmtId="164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2" fillId="24" borderId="12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24" borderId="12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24" borderId="12" applyNumberFormat="0" applyFont="0" applyAlignment="0" applyProtection="0"/>
    <xf numFmtId="164" fontId="2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/>
    <xf numFmtId="166" fontId="35" fillId="0" borderId="0"/>
    <xf numFmtId="9" fontId="35" fillId="0" borderId="0"/>
    <xf numFmtId="166" fontId="35" fillId="0" borderId="0"/>
    <xf numFmtId="167" fontId="35" fillId="0" borderId="0"/>
    <xf numFmtId="168" fontId="2" fillId="0" borderId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/>
    <xf numFmtId="44" fontId="2" fillId="0" borderId="0" applyFont="0" applyFill="0" applyBorder="0" applyAlignment="0" applyProtection="0"/>
    <xf numFmtId="0" fontId="2" fillId="0" borderId="0"/>
    <xf numFmtId="0" fontId="47" fillId="0" borderId="0"/>
    <xf numFmtId="0" fontId="53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22" fillId="30" borderId="0" applyNumberFormat="0" applyBorder="0" applyAlignment="0" applyProtection="0"/>
    <xf numFmtId="0" fontId="18" fillId="27" borderId="9" applyNumberFormat="0" applyAlignment="0" applyProtection="0"/>
    <xf numFmtId="0" fontId="19" fillId="47" borderId="10" applyNumberFormat="0" applyAlignment="0" applyProtection="0"/>
    <xf numFmtId="170" fontId="2" fillId="0" borderId="0" applyFill="0" applyBorder="0" applyAlignment="0" applyProtection="0"/>
    <xf numFmtId="0" fontId="2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4" borderId="9" applyNumberFormat="0" applyAlignment="0" applyProtection="0"/>
    <xf numFmtId="0" fontId="20" fillId="0" borderId="11" applyNumberFormat="0" applyFill="0" applyAlignment="0" applyProtection="0"/>
    <xf numFmtId="0" fontId="23" fillId="28" borderId="0" applyNumberFormat="0" applyBorder="0" applyAlignment="0" applyProtection="0"/>
    <xf numFmtId="0" fontId="53" fillId="0" borderId="0"/>
    <xf numFmtId="0" fontId="2" fillId="48" borderId="12" applyNumberFormat="0" applyAlignment="0" applyProtection="0"/>
    <xf numFmtId="0" fontId="24" fillId="27" borderId="13" applyNumberFormat="0" applyAlignment="0" applyProtection="0"/>
    <xf numFmtId="0" fontId="65" fillId="0" borderId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5" applyNumberFormat="0" applyFill="0" applyAlignment="0" applyProtection="0"/>
    <xf numFmtId="0" fontId="28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164" fontId="8" fillId="0" borderId="0" applyFont="0" applyFill="0" applyBorder="0" applyAlignment="0" applyProtection="0"/>
  </cellStyleXfs>
  <cellXfs count="389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44" fontId="10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9" fillId="0" borderId="0" xfId="9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0" fontId="15" fillId="0" borderId="1" xfId="15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" fontId="10" fillId="0" borderId="21" xfId="9" applyNumberFormat="1" applyFont="1" applyBorder="1" applyAlignment="1">
      <alignment horizontal="center" vertical="center"/>
    </xf>
    <xf numFmtId="44" fontId="10" fillId="0" borderId="21" xfId="0" applyNumberFormat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4" fontId="10" fillId="2" borderId="19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44" fontId="9" fillId="0" borderId="19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44" fontId="9" fillId="0" borderId="19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44" fontId="4" fillId="2" borderId="19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" fontId="9" fillId="0" borderId="2" xfId="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8" xfId="100" applyNumberFormat="1" applyFont="1" applyFill="1" applyBorder="1" applyAlignment="1">
      <alignment horizontal="center" vertical="center" wrapText="1"/>
    </xf>
    <xf numFmtId="49" fontId="7" fillId="0" borderId="1" xfId="113" applyNumberFormat="1" applyFont="1" applyFill="1" applyBorder="1" applyAlignment="1">
      <alignment vertical="center" wrapText="1"/>
    </xf>
    <xf numFmtId="0" fontId="7" fillId="0" borderId="1" xfId="113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/>
    </xf>
    <xf numFmtId="44" fontId="10" fillId="25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4" fontId="7" fillId="0" borderId="1" xfId="100" applyNumberFormat="1" applyFont="1" applyFill="1" applyBorder="1" applyAlignment="1">
      <alignment horizontal="center" vertical="center" wrapText="1" shrinkToFit="1"/>
    </xf>
    <xf numFmtId="44" fontId="40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1" xfId="113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vertical="center"/>
    </xf>
    <xf numFmtId="49" fontId="4" fillId="0" borderId="18" xfId="100" applyNumberFormat="1" applyFont="1" applyFill="1" applyBorder="1" applyAlignment="1">
      <alignment horizontal="center" vertical="center" wrapText="1"/>
    </xf>
    <xf numFmtId="44" fontId="7" fillId="0" borderId="19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/>
    </xf>
    <xf numFmtId="4" fontId="4" fillId="0" borderId="1" xfId="100" applyNumberFormat="1" applyFont="1" applyFill="1" applyBorder="1" applyAlignment="1">
      <alignment horizontal="center" vertical="center" wrapText="1" shrinkToFit="1"/>
    </xf>
    <xf numFmtId="0" fontId="42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39" fillId="26" borderId="1" xfId="0" applyFont="1" applyFill="1" applyBorder="1" applyAlignment="1">
      <alignment horizontal="center" vertical="center"/>
    </xf>
    <xf numFmtId="49" fontId="7" fillId="26" borderId="1" xfId="0" applyNumberFormat="1" applyFont="1" applyFill="1" applyBorder="1" applyAlignment="1">
      <alignment vertical="center" wrapText="1"/>
    </xf>
    <xf numFmtId="4" fontId="7" fillId="26" borderId="1" xfId="100" applyNumberFormat="1" applyFont="1" applyFill="1" applyBorder="1" applyAlignment="1">
      <alignment horizontal="center" vertical="center" wrapText="1" shrinkToFit="1"/>
    </xf>
    <xf numFmtId="4" fontId="9" fillId="26" borderId="1" xfId="0" applyNumberFormat="1" applyFont="1" applyFill="1" applyBorder="1" applyAlignment="1">
      <alignment horizontal="center" vertical="center"/>
    </xf>
    <xf numFmtId="44" fontId="9" fillId="26" borderId="1" xfId="0" applyNumberFormat="1" applyFont="1" applyFill="1" applyBorder="1" applyAlignment="1">
      <alignment vertical="center"/>
    </xf>
    <xf numFmtId="0" fontId="9" fillId="26" borderId="0" xfId="0" applyFont="1" applyFill="1" applyAlignment="1">
      <alignment vertical="center"/>
    </xf>
    <xf numFmtId="49" fontId="7" fillId="26" borderId="18" xfId="100" applyNumberFormat="1" applyFont="1" applyFill="1" applyBorder="1" applyAlignment="1">
      <alignment horizontal="center" vertical="center" wrapText="1"/>
    </xf>
    <xf numFmtId="44" fontId="9" fillId="26" borderId="19" xfId="0" applyNumberFormat="1" applyFont="1" applyFill="1" applyBorder="1" applyAlignment="1">
      <alignment vertical="center"/>
    </xf>
    <xf numFmtId="49" fontId="9" fillId="26" borderId="1" xfId="0" applyNumberFormat="1" applyFont="1" applyFill="1" applyBorder="1" applyAlignment="1">
      <alignment vertical="center" wrapText="1"/>
    </xf>
    <xf numFmtId="49" fontId="4" fillId="26" borderId="18" xfId="100" applyNumberFormat="1" applyFont="1" applyFill="1" applyBorder="1" applyAlignment="1">
      <alignment horizontal="center" vertical="center" wrapText="1"/>
    </xf>
    <xf numFmtId="0" fontId="10" fillId="26" borderId="7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center" vertical="center"/>
    </xf>
    <xf numFmtId="0" fontId="10" fillId="26" borderId="7" xfId="0" applyFont="1" applyFill="1" applyBorder="1" applyAlignment="1">
      <alignment horizontal="center" vertical="center" wrapText="1"/>
    </xf>
    <xf numFmtId="4" fontId="4" fillId="26" borderId="1" xfId="100" applyNumberFormat="1" applyFont="1" applyFill="1" applyBorder="1" applyAlignment="1">
      <alignment horizontal="center" vertical="center" wrapText="1" shrinkToFit="1"/>
    </xf>
    <xf numFmtId="4" fontId="10" fillId="26" borderId="1" xfId="0" applyNumberFormat="1" applyFont="1" applyFill="1" applyBorder="1" applyAlignment="1">
      <alignment horizontal="center" vertical="center"/>
    </xf>
    <xf numFmtId="44" fontId="10" fillId="26" borderId="1" xfId="0" applyNumberFormat="1" applyFont="1" applyFill="1" applyBorder="1" applyAlignment="1">
      <alignment vertical="center"/>
    </xf>
    <xf numFmtId="0" fontId="42" fillId="26" borderId="0" xfId="0" applyFont="1" applyFill="1"/>
    <xf numFmtId="0" fontId="0" fillId="26" borderId="0" xfId="0" applyFill="1"/>
    <xf numFmtId="0" fontId="9" fillId="26" borderId="7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center" vertical="center" wrapText="1"/>
    </xf>
    <xf numFmtId="0" fontId="42" fillId="26" borderId="0" xfId="0" applyFont="1" applyFill="1" applyAlignment="1">
      <alignment wrapText="1"/>
    </xf>
    <xf numFmtId="0" fontId="9" fillId="26" borderId="2" xfId="0" applyFont="1" applyFill="1" applyBorder="1" applyAlignment="1">
      <alignment horizontal="center" vertical="center"/>
    </xf>
    <xf numFmtId="49" fontId="9" fillId="26" borderId="2" xfId="0" applyNumberFormat="1" applyFont="1" applyFill="1" applyBorder="1" applyAlignment="1">
      <alignment horizontal="left" vertical="center" wrapText="1"/>
    </xf>
    <xf numFmtId="44" fontId="9" fillId="26" borderId="2" xfId="0" applyNumberFormat="1" applyFont="1" applyFill="1" applyBorder="1" applyAlignment="1">
      <alignment horizontal="center" vertical="center"/>
    </xf>
    <xf numFmtId="0" fontId="0" fillId="0" borderId="0" xfId="0" applyFill="1"/>
    <xf numFmtId="49" fontId="10" fillId="26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4" fontId="9" fillId="26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44" fontId="45" fillId="0" borderId="0" xfId="0" applyNumberFormat="1" applyFont="1" applyFill="1" applyBorder="1" applyAlignment="1">
      <alignment vertical="center"/>
    </xf>
    <xf numFmtId="44" fontId="46" fillId="0" borderId="0" xfId="0" applyNumberFormat="1" applyFont="1" applyFill="1" applyBorder="1" applyAlignment="1">
      <alignment vertical="center"/>
    </xf>
    <xf numFmtId="0" fontId="43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/>
    <xf numFmtId="4" fontId="9" fillId="0" borderId="19" xfId="0" applyNumberFormat="1" applyFont="1" applyFill="1" applyBorder="1" applyAlignment="1">
      <alignment horizontal="center" vertical="center"/>
    </xf>
    <xf numFmtId="44" fontId="10" fillId="25" borderId="19" xfId="0" applyNumberFormat="1" applyFont="1" applyFill="1" applyBorder="1" applyAlignment="1">
      <alignment vertical="center"/>
    </xf>
    <xf numFmtId="44" fontId="10" fillId="26" borderId="19" xfId="0" applyNumberFormat="1" applyFont="1" applyFill="1" applyBorder="1" applyAlignment="1">
      <alignment vertical="center"/>
    </xf>
    <xf numFmtId="44" fontId="10" fillId="26" borderId="19" xfId="0" applyNumberFormat="1" applyFont="1" applyFill="1" applyBorder="1" applyAlignment="1">
      <alignment vertical="center" wrapText="1"/>
    </xf>
    <xf numFmtId="44" fontId="10" fillId="0" borderId="19" xfId="0" applyNumberFormat="1" applyFont="1" applyFill="1" applyBorder="1" applyAlignment="1">
      <alignment vertical="center"/>
    </xf>
    <xf numFmtId="49" fontId="7" fillId="0" borderId="24" xfId="100" applyNumberFormat="1" applyFont="1" applyFill="1" applyBorder="1" applyAlignment="1">
      <alignment horizontal="center" vertical="center" wrapText="1"/>
    </xf>
    <xf numFmtId="0" fontId="7" fillId="0" borderId="25" xfId="113" applyFont="1" applyFill="1" applyBorder="1" applyAlignment="1">
      <alignment horizontal="center" vertical="center"/>
    </xf>
    <xf numFmtId="0" fontId="2" fillId="0" borderId="25" xfId="113" applyFont="1" applyFill="1" applyBorder="1" applyAlignment="1">
      <alignment horizontal="center" vertical="center"/>
    </xf>
    <xf numFmtId="49" fontId="7" fillId="0" borderId="25" xfId="113" applyNumberFormat="1" applyFont="1" applyFill="1" applyBorder="1" applyAlignment="1">
      <alignment vertical="center" wrapText="1"/>
    </xf>
    <xf numFmtId="4" fontId="7" fillId="0" borderId="25" xfId="113" applyNumberFormat="1" applyFont="1" applyFill="1" applyBorder="1" applyAlignment="1">
      <alignment horizontal="center" vertical="center"/>
    </xf>
    <xf numFmtId="44" fontId="7" fillId="0" borderId="25" xfId="105" applyNumberFormat="1" applyFont="1" applyFill="1" applyBorder="1" applyAlignment="1">
      <alignment vertical="center"/>
    </xf>
    <xf numFmtId="44" fontId="9" fillId="0" borderId="25" xfId="0" applyNumberFormat="1" applyFont="1" applyFill="1" applyBorder="1" applyAlignment="1">
      <alignment vertical="center"/>
    </xf>
    <xf numFmtId="44" fontId="9" fillId="0" borderId="26" xfId="0" applyNumberFormat="1" applyFont="1" applyFill="1" applyBorder="1" applyAlignment="1">
      <alignment vertical="center"/>
    </xf>
    <xf numFmtId="0" fontId="10" fillId="25" borderId="7" xfId="0" applyFont="1" applyFill="1" applyBorder="1" applyAlignment="1">
      <alignment horizontal="center" vertical="center"/>
    </xf>
    <xf numFmtId="0" fontId="10" fillId="25" borderId="6" xfId="0" applyFont="1" applyFill="1" applyBorder="1" applyAlignment="1">
      <alignment horizontal="center" vertical="center"/>
    </xf>
    <xf numFmtId="0" fontId="10" fillId="25" borderId="8" xfId="0" applyFont="1" applyFill="1" applyBorder="1" applyAlignment="1">
      <alignment horizontal="center" vertical="center"/>
    </xf>
    <xf numFmtId="0" fontId="51" fillId="0" borderId="0" xfId="123" applyFont="1"/>
    <xf numFmtId="0" fontId="0" fillId="0" borderId="0" xfId="123" applyFont="1"/>
    <xf numFmtId="0" fontId="0" fillId="0" borderId="0" xfId="123" applyFont="1" applyBorder="1"/>
    <xf numFmtId="0" fontId="48" fillId="0" borderId="0" xfId="124" applyFont="1" applyBorder="1" applyAlignment="1">
      <alignment horizontal="left" vertical="center"/>
    </xf>
    <xf numFmtId="0" fontId="51" fillId="0" borderId="0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52" fillId="0" borderId="0" xfId="124" applyFont="1" applyBorder="1" applyAlignment="1">
      <alignment horizontal="left" vertical="center"/>
    </xf>
    <xf numFmtId="0" fontId="51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31" xfId="123" applyFont="1" applyBorder="1"/>
    <xf numFmtId="0" fontId="0" fillId="0" borderId="33" xfId="123" applyFont="1" applyBorder="1"/>
    <xf numFmtId="0" fontId="54" fillId="0" borderId="31" xfId="124" applyFont="1" applyBorder="1" applyAlignment="1">
      <alignment horizontal="center"/>
    </xf>
    <xf numFmtId="0" fontId="58" fillId="28" borderId="0" xfId="123" applyFont="1" applyFill="1" applyBorder="1" applyAlignment="1">
      <alignment horizontal="center"/>
    </xf>
    <xf numFmtId="0" fontId="58" fillId="28" borderId="31" xfId="123" applyFont="1" applyFill="1" applyBorder="1" applyAlignment="1">
      <alignment horizontal="center"/>
    </xf>
    <xf numFmtId="0" fontId="49" fillId="28" borderId="39" xfId="123" applyFont="1" applyFill="1" applyBorder="1" applyAlignment="1">
      <alignment horizontal="center"/>
    </xf>
    <xf numFmtId="0" fontId="49" fillId="28" borderId="38" xfId="123" applyFont="1" applyFill="1" applyBorder="1" applyAlignment="1">
      <alignment horizontal="center"/>
    </xf>
    <xf numFmtId="0" fontId="49" fillId="28" borderId="40" xfId="123" applyFont="1" applyFill="1" applyBorder="1" applyAlignment="1">
      <alignment horizontal="center"/>
    </xf>
    <xf numFmtId="10" fontId="51" fillId="0" borderId="0" xfId="123" applyNumberFormat="1" applyFont="1"/>
    <xf numFmtId="0" fontId="0" fillId="0" borderId="27" xfId="123" applyFont="1" applyBorder="1" applyAlignment="1"/>
    <xf numFmtId="0" fontId="0" fillId="0" borderId="28" xfId="123" applyFont="1" applyBorder="1" applyAlignment="1"/>
    <xf numFmtId="0" fontId="0" fillId="0" borderId="27" xfId="123" applyFont="1" applyBorder="1" applyAlignment="1">
      <alignment horizontal="left"/>
    </xf>
    <xf numFmtId="10" fontId="60" fillId="0" borderId="42" xfId="126" applyNumberFormat="1" applyFont="1" applyFill="1" applyBorder="1" applyAlignment="1" applyProtection="1"/>
    <xf numFmtId="10" fontId="60" fillId="0" borderId="43" xfId="126" applyNumberFormat="1" applyFont="1" applyFill="1" applyBorder="1" applyAlignment="1" applyProtection="1"/>
    <xf numFmtId="10" fontId="60" fillId="0" borderId="44" xfId="126" applyNumberFormat="1" applyFont="1" applyFill="1" applyBorder="1" applyAlignment="1" applyProtection="1"/>
    <xf numFmtId="10" fontId="60" fillId="0" borderId="45" xfId="126" applyNumberFormat="1" applyFont="1" applyFill="1" applyBorder="1" applyAlignment="1" applyProtection="1"/>
    <xf numFmtId="10" fontId="0" fillId="0" borderId="0" xfId="123" applyNumberFormat="1" applyFont="1"/>
    <xf numFmtId="0" fontId="0" fillId="0" borderId="47" xfId="123" applyFont="1" applyBorder="1"/>
    <xf numFmtId="0" fontId="0" fillId="0" borderId="48" xfId="123" applyFont="1" applyBorder="1" applyAlignment="1"/>
    <xf numFmtId="0" fontId="0" fillId="0" borderId="49" xfId="123" applyFont="1" applyBorder="1" applyAlignment="1"/>
    <xf numFmtId="0" fontId="0" fillId="0" borderId="48" xfId="123" applyFont="1" applyBorder="1" applyAlignment="1">
      <alignment horizontal="left"/>
    </xf>
    <xf numFmtId="165" fontId="61" fillId="0" borderId="50" xfId="127" applyNumberFormat="1" applyFont="1" applyFill="1" applyBorder="1" applyAlignment="1" applyProtection="1"/>
    <xf numFmtId="165" fontId="61" fillId="0" borderId="47" xfId="127" applyNumberFormat="1" applyFont="1" applyFill="1" applyBorder="1" applyAlignment="1" applyProtection="1"/>
    <xf numFmtId="165" fontId="61" fillId="0" borderId="51" xfId="127" applyNumberFormat="1" applyFont="1" applyFill="1" applyBorder="1" applyAlignment="1" applyProtection="1"/>
    <xf numFmtId="165" fontId="61" fillId="0" borderId="52" xfId="127" applyNumberFormat="1" applyFont="1" applyFill="1" applyBorder="1" applyAlignment="1" applyProtection="1"/>
    <xf numFmtId="44" fontId="51" fillId="0" borderId="0" xfId="123" applyNumberFormat="1" applyFont="1"/>
    <xf numFmtId="0" fontId="0" fillId="0" borderId="0" xfId="123" applyFont="1" applyBorder="1" applyAlignment="1"/>
    <xf numFmtId="0" fontId="0" fillId="0" borderId="30" xfId="123" applyFont="1" applyBorder="1" applyAlignment="1"/>
    <xf numFmtId="0" fontId="0" fillId="0" borderId="0" xfId="123" applyFont="1" applyBorder="1" applyAlignment="1">
      <alignment horizontal="left"/>
    </xf>
    <xf numFmtId="0" fontId="0" fillId="0" borderId="46" xfId="123" applyFont="1" applyBorder="1" applyAlignment="1">
      <alignment horizontal="left"/>
    </xf>
    <xf numFmtId="0" fontId="2" fillId="0" borderId="56" xfId="2" applyBorder="1" applyAlignment="1"/>
    <xf numFmtId="0" fontId="2" fillId="0" borderId="47" xfId="2" applyBorder="1" applyAlignment="1"/>
    <xf numFmtId="0" fontId="2" fillId="0" borderId="49" xfId="2" applyBorder="1" applyAlignment="1"/>
    <xf numFmtId="165" fontId="61" fillId="0" borderId="45" xfId="127" applyNumberFormat="1" applyFont="1" applyFill="1" applyBorder="1" applyAlignment="1" applyProtection="1"/>
    <xf numFmtId="0" fontId="0" fillId="0" borderId="58" xfId="123" applyFont="1" applyBorder="1"/>
    <xf numFmtId="0" fontId="0" fillId="0" borderId="58" xfId="123" applyFont="1" applyBorder="1" applyAlignment="1"/>
    <xf numFmtId="0" fontId="0" fillId="0" borderId="57" xfId="123" applyFont="1" applyBorder="1" applyAlignment="1">
      <alignment horizontal="left"/>
    </xf>
    <xf numFmtId="10" fontId="51" fillId="0" borderId="59" xfId="126" applyNumberFormat="1" applyFont="1" applyFill="1" applyBorder="1" applyAlignment="1" applyProtection="1">
      <alignment horizontal="center"/>
    </xf>
    <xf numFmtId="10" fontId="51" fillId="0" borderId="60" xfId="126" applyNumberFormat="1" applyFont="1" applyFill="1" applyBorder="1" applyAlignment="1" applyProtection="1">
      <alignment horizontal="center"/>
    </xf>
    <xf numFmtId="10" fontId="51" fillId="0" borderId="61" xfId="126" applyNumberFormat="1" applyFont="1" applyFill="1" applyBorder="1" applyAlignment="1" applyProtection="1">
      <alignment horizontal="center"/>
    </xf>
    <xf numFmtId="0" fontId="0" fillId="0" borderId="63" xfId="123" applyFont="1" applyBorder="1"/>
    <xf numFmtId="0" fontId="0" fillId="0" borderId="63" xfId="123" applyFont="1" applyBorder="1" applyAlignment="1"/>
    <xf numFmtId="0" fontId="0" fillId="0" borderId="62" xfId="123" applyFont="1" applyBorder="1" applyAlignment="1">
      <alignment horizontal="left"/>
    </xf>
    <xf numFmtId="10" fontId="63" fillId="0" borderId="64" xfId="126" applyNumberFormat="1" applyFont="1" applyFill="1" applyBorder="1" applyAlignment="1" applyProtection="1">
      <alignment horizontal="center"/>
    </xf>
    <xf numFmtId="10" fontId="63" fillId="0" borderId="65" xfId="126" applyNumberFormat="1" applyFont="1" applyFill="1" applyBorder="1" applyAlignment="1" applyProtection="1">
      <alignment horizontal="center"/>
    </xf>
    <xf numFmtId="10" fontId="63" fillId="0" borderId="66" xfId="126" applyNumberFormat="1" applyFont="1" applyFill="1" applyBorder="1" applyAlignment="1" applyProtection="1">
      <alignment horizontal="center"/>
    </xf>
    <xf numFmtId="10" fontId="63" fillId="0" borderId="67" xfId="126" applyNumberFormat="1" applyFont="1" applyFill="1" applyBorder="1" applyAlignment="1" applyProtection="1">
      <alignment horizontal="center"/>
    </xf>
    <xf numFmtId="165" fontId="51" fillId="0" borderId="0" xfId="123" applyNumberFormat="1" applyFont="1"/>
    <xf numFmtId="165" fontId="50" fillId="0" borderId="68" xfId="127" applyNumberFormat="1" applyFont="1" applyFill="1" applyBorder="1" applyAlignment="1" applyProtection="1">
      <alignment horizontal="center"/>
    </xf>
    <xf numFmtId="165" fontId="50" fillId="0" borderId="49" xfId="127" applyNumberFormat="1" applyFont="1" applyFill="1" applyBorder="1" applyAlignment="1" applyProtection="1">
      <alignment horizontal="center"/>
    </xf>
    <xf numFmtId="165" fontId="50" fillId="0" borderId="69" xfId="127" applyNumberFormat="1" applyFont="1" applyFill="1" applyBorder="1" applyAlignment="1" applyProtection="1">
      <alignment horizontal="center"/>
    </xf>
    <xf numFmtId="165" fontId="64" fillId="0" borderId="70" xfId="127" applyNumberFormat="1" applyFont="1" applyFill="1" applyBorder="1" applyAlignment="1" applyProtection="1">
      <alignment horizontal="center"/>
    </xf>
    <xf numFmtId="165" fontId="64" fillId="0" borderId="71" xfId="127" applyNumberFormat="1" applyFont="1" applyFill="1" applyBorder="1" applyAlignment="1" applyProtection="1">
      <alignment horizontal="center"/>
    </xf>
    <xf numFmtId="165" fontId="64" fillId="0" borderId="72" xfId="127" applyNumberFormat="1" applyFont="1" applyFill="1" applyBorder="1" applyAlignment="1" applyProtection="1">
      <alignment horizontal="center"/>
    </xf>
    <xf numFmtId="165" fontId="64" fillId="0" borderId="73" xfId="127" applyNumberFormat="1" applyFont="1" applyFill="1" applyBorder="1" applyAlignment="1" applyProtection="1">
      <alignment horizontal="center"/>
    </xf>
    <xf numFmtId="165" fontId="64" fillId="0" borderId="74" xfId="127" applyNumberFormat="1" applyFont="1" applyFill="1" applyBorder="1" applyAlignment="1" applyProtection="1">
      <alignment horizontal="center"/>
    </xf>
    <xf numFmtId="165" fontId="0" fillId="0" borderId="0" xfId="123" applyNumberFormat="1" applyFont="1"/>
    <xf numFmtId="0" fontId="0" fillId="0" borderId="0" xfId="123" applyFont="1" applyAlignment="1">
      <alignment horizontal="left"/>
    </xf>
    <xf numFmtId="49" fontId="9" fillId="49" borderId="1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68" fillId="0" borderId="77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49" fillId="28" borderId="34" xfId="123" applyFont="1" applyFill="1" applyBorder="1" applyAlignment="1">
      <alignment horizontal="center"/>
    </xf>
    <xf numFmtId="0" fontId="49" fillId="28" borderId="33" xfId="123" applyFont="1" applyFill="1" applyBorder="1" applyAlignment="1">
      <alignment horizontal="center"/>
    </xf>
    <xf numFmtId="44" fontId="0" fillId="0" borderId="0" xfId="123" applyNumberFormat="1" applyFont="1"/>
    <xf numFmtId="0" fontId="49" fillId="28" borderId="80" xfId="123" applyFont="1" applyFill="1" applyBorder="1" applyAlignment="1">
      <alignment horizontal="center"/>
    </xf>
    <xf numFmtId="165" fontId="61" fillId="0" borderId="81" xfId="127" applyNumberFormat="1" applyFont="1" applyFill="1" applyBorder="1" applyAlignment="1" applyProtection="1"/>
    <xf numFmtId="10" fontId="60" fillId="0" borderId="82" xfId="126" applyNumberFormat="1" applyFont="1" applyFill="1" applyBorder="1" applyAlignment="1" applyProtection="1"/>
    <xf numFmtId="165" fontId="61" fillId="0" borderId="82" xfId="127" applyNumberFormat="1" applyFont="1" applyFill="1" applyBorder="1" applyAlignment="1" applyProtection="1"/>
    <xf numFmtId="10" fontId="51" fillId="0" borderId="83" xfId="126" applyNumberFormat="1" applyFont="1" applyFill="1" applyBorder="1" applyAlignment="1" applyProtection="1">
      <alignment horizontal="center"/>
    </xf>
    <xf numFmtId="10" fontId="63" fillId="0" borderId="82" xfId="126" applyNumberFormat="1" applyFont="1" applyFill="1" applyBorder="1" applyAlignment="1" applyProtection="1">
      <alignment horizontal="center"/>
    </xf>
    <xf numFmtId="165" fontId="50" fillId="0" borderId="81" xfId="127" applyNumberFormat="1" applyFont="1" applyFill="1" applyBorder="1" applyAlignment="1" applyProtection="1">
      <alignment horizontal="center"/>
    </xf>
    <xf numFmtId="165" fontId="64" fillId="0" borderId="84" xfId="127" applyNumberFormat="1" applyFont="1" applyFill="1" applyBorder="1" applyAlignment="1" applyProtection="1">
      <alignment horizontal="center"/>
    </xf>
    <xf numFmtId="10" fontId="60" fillId="0" borderId="85" xfId="126" applyNumberFormat="1" applyFont="1" applyFill="1" applyBorder="1" applyAlignment="1" applyProtection="1"/>
    <xf numFmtId="165" fontId="61" fillId="0" borderId="86" xfId="127" applyNumberFormat="1" applyFont="1" applyFill="1" applyBorder="1" applyAlignment="1" applyProtection="1"/>
    <xf numFmtId="10" fontId="60" fillId="0" borderId="87" xfId="126" applyNumberFormat="1" applyFont="1" applyFill="1" applyBorder="1" applyAlignment="1" applyProtection="1"/>
    <xf numFmtId="165" fontId="61" fillId="0" borderId="87" xfId="127" applyNumberFormat="1" applyFont="1" applyFill="1" applyBorder="1" applyAlignment="1" applyProtection="1"/>
    <xf numFmtId="10" fontId="51" fillId="0" borderId="88" xfId="126" applyNumberFormat="1" applyFont="1" applyFill="1" applyBorder="1" applyAlignment="1" applyProtection="1">
      <alignment horizontal="center"/>
    </xf>
    <xf numFmtId="10" fontId="63" fillId="0" borderId="87" xfId="126" applyNumberFormat="1" applyFont="1" applyFill="1" applyBorder="1" applyAlignment="1" applyProtection="1">
      <alignment horizontal="center"/>
    </xf>
    <xf numFmtId="165" fontId="50" fillId="0" borderId="86" xfId="127" applyNumberFormat="1" applyFont="1" applyFill="1" applyBorder="1" applyAlignment="1" applyProtection="1">
      <alignment horizontal="center"/>
    </xf>
    <xf numFmtId="165" fontId="64" fillId="0" borderId="89" xfId="127" applyNumberFormat="1" applyFont="1" applyFill="1" applyBorder="1" applyAlignment="1" applyProtection="1">
      <alignment horizontal="center"/>
    </xf>
    <xf numFmtId="0" fontId="49" fillId="28" borderId="31" xfId="123" applyFont="1" applyFill="1" applyBorder="1" applyAlignment="1">
      <alignment horizontal="center"/>
    </xf>
    <xf numFmtId="0" fontId="49" fillId="28" borderId="90" xfId="123" applyFont="1" applyFill="1" applyBorder="1" applyAlignment="1">
      <alignment horizontal="center"/>
    </xf>
    <xf numFmtId="0" fontId="0" fillId="0" borderId="91" xfId="123" applyFont="1" applyBorder="1"/>
    <xf numFmtId="0" fontId="0" fillId="0" borderId="92" xfId="123" applyFont="1" applyBorder="1"/>
    <xf numFmtId="0" fontId="48" fillId="0" borderId="92" xfId="124" applyFont="1" applyBorder="1" applyAlignment="1">
      <alignment horizontal="left" vertical="center"/>
    </xf>
    <xf numFmtId="0" fontId="5" fillId="0" borderId="93" xfId="124" applyFont="1" applyBorder="1" applyAlignment="1">
      <alignment horizontal="left" vertical="center"/>
    </xf>
    <xf numFmtId="0" fontId="0" fillId="0" borderId="92" xfId="124" applyFont="1" applyBorder="1" applyAlignment="1">
      <alignment horizontal="center" vertical="center"/>
    </xf>
    <xf numFmtId="0" fontId="0" fillId="0" borderId="94" xfId="124" applyFont="1" applyBorder="1" applyAlignment="1">
      <alignment horizontal="center" vertical="center"/>
    </xf>
    <xf numFmtId="0" fontId="50" fillId="0" borderId="95" xfId="123" applyFont="1" applyBorder="1"/>
    <xf numFmtId="0" fontId="0" fillId="0" borderId="80" xfId="123" applyFont="1" applyBorder="1"/>
    <xf numFmtId="0" fontId="0" fillId="0" borderId="39" xfId="123" applyFont="1" applyBorder="1"/>
    <xf numFmtId="0" fontId="0" fillId="0" borderId="97" xfId="123" applyFont="1" applyBorder="1"/>
    <xf numFmtId="10" fontId="60" fillId="0" borderId="44" xfId="126" applyNumberFormat="1" applyFont="1" applyFill="1" applyBorder="1" applyAlignment="1" applyProtection="1">
      <alignment horizontal="center"/>
    </xf>
    <xf numFmtId="0" fontId="0" fillId="0" borderId="86" xfId="123" applyFont="1" applyBorder="1"/>
    <xf numFmtId="165" fontId="61" fillId="0" borderId="44" xfId="123" applyNumberFormat="1" applyFont="1" applyBorder="1" applyAlignment="1"/>
    <xf numFmtId="0" fontId="2" fillId="0" borderId="86" xfId="2" applyBorder="1" applyAlignment="1"/>
    <xf numFmtId="0" fontId="0" fillId="0" borderId="88" xfId="123" applyFont="1" applyBorder="1"/>
    <xf numFmtId="9" fontId="0" fillId="0" borderId="105" xfId="123" applyNumberFormat="1" applyFont="1" applyBorder="1" applyAlignment="1">
      <alignment horizontal="center"/>
    </xf>
    <xf numFmtId="0" fontId="0" fillId="0" borderId="87" xfId="123" applyFont="1" applyBorder="1"/>
    <xf numFmtId="165" fontId="5" fillId="0" borderId="66" xfId="123" applyNumberFormat="1" applyFont="1" applyBorder="1" applyAlignment="1">
      <alignment horizontal="center"/>
    </xf>
    <xf numFmtId="165" fontId="0" fillId="0" borderId="66" xfId="123" applyNumberFormat="1" applyFont="1" applyBorder="1" applyAlignment="1">
      <alignment horizontal="center"/>
    </xf>
    <xf numFmtId="0" fontId="0" fillId="0" borderId="106" xfId="123" applyFont="1" applyBorder="1"/>
    <xf numFmtId="0" fontId="0" fillId="0" borderId="107" xfId="123" applyFont="1" applyBorder="1"/>
    <xf numFmtId="0" fontId="0" fillId="0" borderId="107" xfId="123" applyFont="1" applyBorder="1" applyAlignment="1"/>
    <xf numFmtId="0" fontId="0" fillId="0" borderId="108" xfId="123" applyFont="1" applyBorder="1" applyAlignment="1">
      <alignment horizontal="left"/>
    </xf>
    <xf numFmtId="165" fontId="5" fillId="0" borderId="109" xfId="123" applyNumberFormat="1" applyFont="1" applyBorder="1" applyAlignment="1"/>
    <xf numFmtId="0" fontId="68" fillId="0" borderId="76" xfId="0" applyFont="1" applyFill="1" applyBorder="1" applyAlignment="1">
      <alignment horizontal="center" vertical="center" wrapText="1"/>
    </xf>
    <xf numFmtId="44" fontId="9" fillId="0" borderId="2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164" fontId="42" fillId="0" borderId="1" xfId="188" applyFont="1" applyBorder="1" applyAlignment="1">
      <alignment horizontal="center"/>
    </xf>
    <xf numFmtId="10" fontId="42" fillId="0" borderId="1" xfId="15" applyNumberFormat="1" applyFont="1" applyBorder="1" applyAlignment="1">
      <alignment horizontal="center"/>
    </xf>
    <xf numFmtId="0" fontId="42" fillId="50" borderId="1" xfId="0" applyFont="1" applyFill="1" applyBorder="1" applyAlignment="1">
      <alignment horizontal="center"/>
    </xf>
    <xf numFmtId="0" fontId="42" fillId="50" borderId="0" xfId="0" applyFont="1" applyFill="1" applyBorder="1" applyAlignment="1">
      <alignment horizontal="center"/>
    </xf>
    <xf numFmtId="0" fontId="0" fillId="0" borderId="1" xfId="0" applyBorder="1"/>
    <xf numFmtId="164" fontId="0" fillId="0" borderId="1" xfId="188" applyFont="1" applyBorder="1"/>
    <xf numFmtId="10" fontId="0" fillId="0" borderId="1" xfId="15" applyNumberFormat="1" applyFont="1" applyBorder="1"/>
    <xf numFmtId="9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 vertical="center"/>
    </xf>
    <xf numFmtId="164" fontId="0" fillId="0" borderId="1" xfId="188" applyFont="1" applyBorder="1" applyAlignment="1">
      <alignment horizontal="center" vertical="center"/>
    </xf>
    <xf numFmtId="164" fontId="0" fillId="0" borderId="0" xfId="188" applyFont="1"/>
    <xf numFmtId="10" fontId="0" fillId="0" borderId="0" xfId="15" applyNumberFormat="1" applyFont="1"/>
    <xf numFmtId="0" fontId="42" fillId="0" borderId="0" xfId="0" applyFont="1" applyAlignment="1">
      <alignment horizontal="center"/>
    </xf>
    <xf numFmtId="0" fontId="71" fillId="0" borderId="0" xfId="4" applyFont="1" applyAlignment="1">
      <alignment vertical="center" wrapText="1"/>
    </xf>
    <xf numFmtId="0" fontId="73" fillId="0" borderId="0" xfId="4" applyNumberFormat="1" applyFont="1" applyBorder="1" applyAlignment="1">
      <alignment horizontal="center" vertical="center" wrapText="1"/>
    </xf>
    <xf numFmtId="49" fontId="74" fillId="27" borderId="110" xfId="4" applyNumberFormat="1" applyFont="1" applyFill="1" applyBorder="1" applyAlignment="1">
      <alignment horizontal="center" vertical="center" wrapText="1"/>
    </xf>
    <xf numFmtId="49" fontId="74" fillId="27" borderId="111" xfId="4" applyNumberFormat="1" applyFont="1" applyFill="1" applyBorder="1" applyAlignment="1">
      <alignment horizontal="center" vertical="center" wrapText="1"/>
    </xf>
    <xf numFmtId="0" fontId="74" fillId="27" borderId="111" xfId="4" applyFont="1" applyFill="1" applyBorder="1" applyAlignment="1">
      <alignment horizontal="center" vertical="center" wrapText="1"/>
    </xf>
    <xf numFmtId="0" fontId="74" fillId="27" borderId="112" xfId="4" applyFont="1" applyFill="1" applyBorder="1" applyAlignment="1">
      <alignment horizontal="center" vertical="center" wrapText="1"/>
    </xf>
    <xf numFmtId="0" fontId="74" fillId="27" borderId="113" xfId="4" applyFont="1" applyFill="1" applyBorder="1" applyAlignment="1">
      <alignment horizontal="center" vertical="center" wrapText="1"/>
    </xf>
    <xf numFmtId="0" fontId="74" fillId="27" borderId="114" xfId="4" applyFont="1" applyFill="1" applyBorder="1" applyAlignment="1">
      <alignment horizontal="center" vertical="center" wrapText="1"/>
    </xf>
    <xf numFmtId="172" fontId="74" fillId="0" borderId="43" xfId="4" applyNumberFormat="1" applyFont="1" applyFill="1" applyBorder="1" applyAlignment="1">
      <alignment vertical="center" wrapText="1"/>
    </xf>
    <xf numFmtId="172" fontId="74" fillId="0" borderId="43" xfId="4" applyNumberFormat="1" applyFont="1" applyFill="1" applyBorder="1" applyAlignment="1">
      <alignment horizontal="center" vertical="center" wrapText="1"/>
    </xf>
    <xf numFmtId="173" fontId="74" fillId="0" borderId="82" xfId="4" applyNumberFormat="1" applyFont="1" applyFill="1" applyBorder="1" applyAlignment="1">
      <alignment horizontal="center" vertical="center" wrapText="1"/>
    </xf>
    <xf numFmtId="0" fontId="74" fillId="0" borderId="115" xfId="4" applyNumberFormat="1" applyFont="1" applyFill="1" applyBorder="1" applyAlignment="1">
      <alignment horizontal="center" vertical="center" wrapText="1"/>
    </xf>
    <xf numFmtId="4" fontId="74" fillId="0" borderId="116" xfId="4" applyNumberFormat="1" applyFont="1" applyFill="1" applyBorder="1" applyAlignment="1">
      <alignment horizontal="center" vertical="center" wrapText="1"/>
    </xf>
    <xf numFmtId="4" fontId="76" fillId="0" borderId="0" xfId="4" applyNumberFormat="1" applyFont="1" applyAlignment="1">
      <alignment horizontal="center" vertical="center" wrapText="1"/>
    </xf>
    <xf numFmtId="0" fontId="76" fillId="0" borderId="0" xfId="4" applyFont="1" applyAlignment="1">
      <alignment horizontal="center" vertical="center" wrapText="1"/>
    </xf>
    <xf numFmtId="172" fontId="77" fillId="0" borderId="43" xfId="4" applyNumberFormat="1" applyFont="1" applyFill="1" applyBorder="1" applyAlignment="1">
      <alignment vertical="center" wrapText="1"/>
    </xf>
    <xf numFmtId="172" fontId="77" fillId="0" borderId="43" xfId="4" applyNumberFormat="1" applyFont="1" applyFill="1" applyBorder="1" applyAlignment="1">
      <alignment horizontal="center" vertical="center" wrapText="1"/>
    </xf>
    <xf numFmtId="173" fontId="77" fillId="0" borderId="82" xfId="4" applyNumberFormat="1" applyFont="1" applyFill="1" applyBorder="1" applyAlignment="1">
      <alignment horizontal="center" vertical="center" wrapText="1"/>
    </xf>
    <xf numFmtId="0" fontId="77" fillId="0" borderId="115" xfId="4" applyNumberFormat="1" applyFont="1" applyFill="1" applyBorder="1" applyAlignment="1">
      <alignment horizontal="center" vertical="center" wrapText="1"/>
    </xf>
    <xf numFmtId="4" fontId="77" fillId="0" borderId="116" xfId="4" applyNumberFormat="1" applyFont="1" applyFill="1" applyBorder="1" applyAlignment="1">
      <alignment horizontal="center" vertical="center" wrapText="1"/>
    </xf>
    <xf numFmtId="4" fontId="77" fillId="0" borderId="82" xfId="4" applyNumberFormat="1" applyFont="1" applyFill="1" applyBorder="1" applyAlignment="1">
      <alignment horizontal="center" vertical="center" wrapText="1"/>
    </xf>
    <xf numFmtId="2" fontId="77" fillId="0" borderId="115" xfId="4" applyNumberFormat="1" applyFont="1" applyFill="1" applyBorder="1" applyAlignment="1">
      <alignment horizontal="center" vertical="center" wrapText="1"/>
    </xf>
    <xf numFmtId="174" fontId="77" fillId="0" borderId="82" xfId="4" applyNumberFormat="1" applyFont="1" applyFill="1" applyBorder="1" applyAlignment="1">
      <alignment horizontal="center" vertical="center" wrapText="1"/>
    </xf>
    <xf numFmtId="49" fontId="76" fillId="0" borderId="43" xfId="4" applyNumberFormat="1" applyFont="1" applyFill="1" applyBorder="1" applyAlignment="1">
      <alignment horizontal="center" vertical="center" wrapText="1"/>
    </xf>
    <xf numFmtId="0" fontId="71" fillId="0" borderId="0" xfId="4" applyNumberFormat="1" applyFont="1" applyAlignment="1">
      <alignment horizontal="center" vertical="center" wrapText="1"/>
    </xf>
    <xf numFmtId="0" fontId="71" fillId="0" borderId="0" xfId="4" applyFont="1" applyAlignment="1">
      <alignment horizontal="center" vertical="center" wrapText="1"/>
    </xf>
    <xf numFmtId="49" fontId="75" fillId="0" borderId="45" xfId="4" applyNumberFormat="1" applyFont="1" applyFill="1" applyBorder="1" applyAlignment="1">
      <alignment horizontal="center" vertical="center" wrapText="1"/>
    </xf>
    <xf numFmtId="49" fontId="75" fillId="0" borderId="43" xfId="4" applyNumberFormat="1" applyFont="1" applyFill="1" applyBorder="1" applyAlignment="1">
      <alignment horizontal="center" vertical="center" wrapText="1"/>
    </xf>
    <xf numFmtId="49" fontId="76" fillId="0" borderId="45" xfId="4" applyNumberFormat="1" applyFont="1" applyFill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/>
    </xf>
    <xf numFmtId="44" fontId="10" fillId="0" borderId="22" xfId="0" applyNumberFormat="1" applyFont="1" applyBorder="1" applyAlignment="1">
      <alignment vertical="center"/>
    </xf>
    <xf numFmtId="44" fontId="10" fillId="0" borderId="19" xfId="0" applyNumberFormat="1" applyFont="1" applyBorder="1" applyAlignment="1">
      <alignment vertical="center"/>
    </xf>
    <xf numFmtId="44" fontId="10" fillId="0" borderId="26" xfId="0" applyNumberFormat="1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24" xfId="0" applyFont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/>
    </xf>
    <xf numFmtId="0" fontId="42" fillId="0" borderId="126" xfId="0" applyFont="1" applyBorder="1" applyAlignment="1">
      <alignment horizontal="center" vertical="center"/>
    </xf>
    <xf numFmtId="0" fontId="42" fillId="0" borderId="124" xfId="0" applyFont="1" applyBorder="1" applyAlignment="1">
      <alignment horizontal="center" vertical="center" wrapText="1"/>
    </xf>
    <xf numFmtId="0" fontId="42" fillId="0" borderId="125" xfId="0" applyFont="1" applyBorder="1" applyAlignment="1">
      <alignment horizontal="center" vertical="center" wrapText="1"/>
    </xf>
    <xf numFmtId="0" fontId="42" fillId="0" borderId="126" xfId="0" applyFont="1" applyBorder="1" applyAlignment="1">
      <alignment horizontal="center" vertical="center" wrapText="1"/>
    </xf>
    <xf numFmtId="0" fontId="80" fillId="0" borderId="127" xfId="0" applyFont="1" applyBorder="1" applyAlignment="1">
      <alignment horizontal="center" vertical="center" wrapText="1"/>
    </xf>
    <xf numFmtId="0" fontId="80" fillId="0" borderId="128" xfId="0" applyFont="1" applyBorder="1" applyAlignment="1">
      <alignment horizontal="center" vertical="center" wrapText="1"/>
    </xf>
    <xf numFmtId="0" fontId="80" fillId="0" borderId="129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0" fillId="25" borderId="7" xfId="0" applyFont="1" applyFill="1" applyBorder="1" applyAlignment="1">
      <alignment horizontal="center" vertical="center"/>
    </xf>
    <xf numFmtId="0" fontId="10" fillId="25" borderId="6" xfId="0" applyFont="1" applyFill="1" applyBorder="1" applyAlignment="1">
      <alignment horizontal="center" vertical="center"/>
    </xf>
    <xf numFmtId="0" fontId="10" fillId="25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8" fillId="0" borderId="76" xfId="0" applyFont="1" applyBorder="1" applyAlignment="1">
      <alignment horizontal="center" vertical="center" wrapText="1"/>
    </xf>
    <xf numFmtId="0" fontId="68" fillId="0" borderId="77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8" fillId="0" borderId="76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4" fontId="14" fillId="0" borderId="121" xfId="0" applyNumberFormat="1" applyFont="1" applyBorder="1" applyAlignment="1">
      <alignment horizontal="center" vertical="center"/>
    </xf>
    <xf numFmtId="4" fontId="14" fillId="0" borderId="122" xfId="0" applyNumberFormat="1" applyFont="1" applyBorder="1" applyAlignment="1">
      <alignment horizontal="center" vertical="center"/>
    </xf>
    <xf numFmtId="4" fontId="14" fillId="0" borderId="123" xfId="0" applyNumberFormat="1" applyFont="1" applyBorder="1" applyAlignment="1">
      <alignment horizontal="center" vertical="center"/>
    </xf>
    <xf numFmtId="4" fontId="14" fillId="0" borderId="120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117" xfId="0" applyNumberFormat="1" applyFont="1" applyBorder="1" applyAlignment="1">
      <alignment horizontal="center" vertical="center"/>
    </xf>
    <xf numFmtId="4" fontId="14" fillId="0" borderId="118" xfId="0" applyNumberFormat="1" applyFont="1" applyBorder="1" applyAlignment="1">
      <alignment horizontal="center" vertical="center"/>
    </xf>
    <xf numFmtId="4" fontId="14" fillId="0" borderId="119" xfId="0" applyNumberFormat="1" applyFont="1" applyBorder="1" applyAlignment="1">
      <alignment horizontal="center" vertical="center"/>
    </xf>
    <xf numFmtId="49" fontId="0" fillId="0" borderId="103" xfId="123" applyNumberFormat="1" applyFont="1" applyBorder="1" applyAlignment="1">
      <alignment horizontal="center"/>
    </xf>
    <xf numFmtId="49" fontId="0" fillId="0" borderId="53" xfId="123" applyNumberFormat="1" applyFont="1" applyBorder="1" applyAlignment="1">
      <alignment horizontal="center"/>
    </xf>
    <xf numFmtId="0" fontId="0" fillId="0" borderId="104" xfId="123" applyFont="1" applyBorder="1" applyAlignment="1">
      <alignment horizontal="center"/>
    </xf>
    <xf numFmtId="0" fontId="0" fillId="0" borderId="55" xfId="123" applyFont="1" applyBorder="1" applyAlignment="1">
      <alignment horizontal="center"/>
    </xf>
    <xf numFmtId="0" fontId="62" fillId="0" borderId="54" xfId="123" applyFont="1" applyBorder="1" applyAlignment="1">
      <alignment horizontal="left"/>
    </xf>
    <xf numFmtId="0" fontId="70" fillId="0" borderId="54" xfId="123" applyFont="1" applyFill="1" applyBorder="1" applyAlignment="1">
      <alignment horizontal="left"/>
    </xf>
    <xf numFmtId="0" fontId="5" fillId="0" borderId="29" xfId="124" applyFont="1" applyBorder="1" applyAlignment="1">
      <alignment horizontal="left" vertical="justify"/>
    </xf>
    <xf numFmtId="0" fontId="5" fillId="0" borderId="0" xfId="124" applyFont="1" applyBorder="1" applyAlignment="1">
      <alignment horizontal="left" vertical="justify"/>
    </xf>
    <xf numFmtId="0" fontId="5" fillId="0" borderId="96" xfId="124" applyFont="1" applyBorder="1" applyAlignment="1">
      <alignment horizontal="left" vertical="justify"/>
    </xf>
    <xf numFmtId="0" fontId="54" fillId="0" borderId="34" xfId="124" applyFont="1" applyBorder="1" applyAlignment="1">
      <alignment horizontal="center" vertical="center"/>
    </xf>
    <xf numFmtId="49" fontId="54" fillId="0" borderId="34" xfId="124" applyNumberFormat="1" applyFont="1" applyBorder="1" applyAlignment="1">
      <alignment horizontal="center"/>
    </xf>
    <xf numFmtId="0" fontId="56" fillId="27" borderId="98" xfId="123" applyFont="1" applyFill="1" applyBorder="1" applyAlignment="1">
      <alignment horizontal="center" vertical="center"/>
    </xf>
    <xf numFmtId="0" fontId="56" fillId="27" borderId="35" xfId="123" applyFont="1" applyFill="1" applyBorder="1" applyAlignment="1">
      <alignment horizontal="center" vertical="center"/>
    </xf>
    <xf numFmtId="0" fontId="56" fillId="27" borderId="99" xfId="123" applyFont="1" applyFill="1" applyBorder="1" applyAlignment="1">
      <alignment horizontal="center" vertical="center"/>
    </xf>
    <xf numFmtId="0" fontId="49" fillId="28" borderId="100" xfId="123" applyFont="1" applyFill="1" applyBorder="1" applyAlignment="1">
      <alignment horizontal="center" vertical="center"/>
    </xf>
    <xf numFmtId="0" fontId="49" fillId="28" borderId="36" xfId="123" applyFont="1" applyFill="1" applyBorder="1" applyAlignment="1">
      <alignment horizontal="center" vertical="center"/>
    </xf>
    <xf numFmtId="0" fontId="49" fillId="28" borderId="39" xfId="123" applyFont="1" applyFill="1" applyBorder="1" applyAlignment="1">
      <alignment horizontal="center" vertical="center"/>
    </xf>
    <xf numFmtId="0" fontId="49" fillId="28" borderId="33" xfId="123" applyFont="1" applyFill="1" applyBorder="1" applyAlignment="1">
      <alignment horizontal="center" vertical="center"/>
    </xf>
    <xf numFmtId="0" fontId="57" fillId="28" borderId="37" xfId="123" applyFont="1" applyFill="1" applyBorder="1" applyAlignment="1">
      <alignment horizontal="center" vertical="center"/>
    </xf>
    <xf numFmtId="0" fontId="57" fillId="28" borderId="28" xfId="123" applyFont="1" applyFill="1" applyBorder="1" applyAlignment="1">
      <alignment horizontal="center" vertical="center"/>
    </xf>
    <xf numFmtId="0" fontId="57" fillId="28" borderId="38" xfId="123" applyFont="1" applyFill="1" applyBorder="1" applyAlignment="1">
      <alignment horizontal="center" vertical="center"/>
    </xf>
    <xf numFmtId="0" fontId="57" fillId="28" borderId="32" xfId="123" applyFont="1" applyFill="1" applyBorder="1" applyAlignment="1">
      <alignment horizontal="center" vertical="center"/>
    </xf>
    <xf numFmtId="0" fontId="59" fillId="28" borderId="79" xfId="123" applyFont="1" applyFill="1" applyBorder="1" applyAlignment="1">
      <alignment horizontal="center" vertical="center"/>
    </xf>
    <xf numFmtId="0" fontId="59" fillId="28" borderId="78" xfId="123" applyFont="1" applyFill="1" applyBorder="1" applyAlignment="1">
      <alignment horizontal="center" vertical="center"/>
    </xf>
    <xf numFmtId="0" fontId="57" fillId="28" borderId="101" xfId="123" applyFont="1" applyFill="1" applyBorder="1" applyAlignment="1">
      <alignment horizontal="center" vertical="center"/>
    </xf>
    <xf numFmtId="0" fontId="57" fillId="28" borderId="99" xfId="123" applyFont="1" applyFill="1" applyBorder="1" applyAlignment="1">
      <alignment horizontal="center" vertical="center"/>
    </xf>
    <xf numFmtId="49" fontId="0" fillId="0" borderId="102" xfId="123" applyNumberFormat="1" applyFont="1" applyBorder="1" applyAlignment="1">
      <alignment horizontal="center"/>
    </xf>
    <xf numFmtId="49" fontId="0" fillId="0" borderId="41" xfId="123" applyNumberFormat="1" applyFont="1" applyBorder="1" applyAlignment="1">
      <alignment horizontal="center"/>
    </xf>
    <xf numFmtId="0" fontId="72" fillId="0" borderId="0" xfId="4" applyNumberFormat="1" applyFont="1" applyBorder="1" applyAlignment="1">
      <alignment horizontal="center" vertical="center" wrapText="1"/>
    </xf>
  </cellXfs>
  <cellStyles count="189">
    <cellStyle name="=C:\WINDOWS\SYSTEM32\COMMAND.COM" xfId="89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Ênfase1 2" xfId="17"/>
    <cellStyle name="20% - Ênfase2 2" xfId="18"/>
    <cellStyle name="20% - Ênfase3 2" xfId="19"/>
    <cellStyle name="20% - Ênfase4 2" xfId="20"/>
    <cellStyle name="20% - Ênfase5 2" xfId="21"/>
    <cellStyle name="20% - Ênfase6 2" xfId="22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Ênfase1 2" xfId="23"/>
    <cellStyle name="40% - Ênfase2 2" xfId="24"/>
    <cellStyle name="40% - Ênfase3 2" xfId="25"/>
    <cellStyle name="40% - Ênfase4 2" xfId="26"/>
    <cellStyle name="40% - Ênfase5 2" xfId="27"/>
    <cellStyle name="40% - Ênfase6 2" xfId="28"/>
    <cellStyle name="60% - Accent1" xfId="140"/>
    <cellStyle name="60% - Accent2" xfId="141"/>
    <cellStyle name="60% - Accent3" xfId="142"/>
    <cellStyle name="60% - Accent4" xfId="143"/>
    <cellStyle name="60% - Accent5" xfId="144"/>
    <cellStyle name="60% - Accent6" xfId="145"/>
    <cellStyle name="60% - Ênfase1 2" xfId="29"/>
    <cellStyle name="60% - Ênfase2 2" xfId="30"/>
    <cellStyle name="60% - Ênfase3 2" xfId="31"/>
    <cellStyle name="60% - Ênfase4 2" xfId="32"/>
    <cellStyle name="60% - Ênfase5 2" xfId="33"/>
    <cellStyle name="60% - Ênfase6 2" xfId="34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Bad" xfId="152"/>
    <cellStyle name="Bom 2" xfId="35"/>
    <cellStyle name="Calculation" xfId="153"/>
    <cellStyle name="Cálculo 2" xfId="36"/>
    <cellStyle name="Célula de Verificação 2" xfId="37"/>
    <cellStyle name="Célula Vinculada 2" xfId="38"/>
    <cellStyle name="Check Cell" xfId="154"/>
    <cellStyle name="Currency 2" xfId="155"/>
    <cellStyle name="Ênfase1 2" xfId="39"/>
    <cellStyle name="Ênfase2 2" xfId="40"/>
    <cellStyle name="Ênfase3 2" xfId="41"/>
    <cellStyle name="Ênfase4 2" xfId="42"/>
    <cellStyle name="Ênfase5 2" xfId="43"/>
    <cellStyle name="Ênfase6 2" xfId="44"/>
    <cellStyle name="Entrada 2" xfId="45"/>
    <cellStyle name="Excel Built-in Normal" xfId="1"/>
    <cellStyle name="Explanatory Text" xfId="156"/>
    <cellStyle name="Good" xfId="157"/>
    <cellStyle name="Heading 1" xfId="158"/>
    <cellStyle name="Heading 2" xfId="159"/>
    <cellStyle name="Heading 3" xfId="160"/>
    <cellStyle name="Heading 4" xfId="161"/>
    <cellStyle name="Hyperlink 2" xfId="46"/>
    <cellStyle name="Hyperlink 2 2" xfId="117"/>
    <cellStyle name="Hyperlink 2 3" xfId="112"/>
    <cellStyle name="Incorreto 2" xfId="47"/>
    <cellStyle name="Input" xfId="162"/>
    <cellStyle name="Linked Cell" xfId="163"/>
    <cellStyle name="Moeda 2" xfId="48"/>
    <cellStyle name="Moeda 2 2" xfId="49"/>
    <cellStyle name="Moeda 2 3" xfId="122"/>
    <cellStyle name="Moeda 3" xfId="50"/>
    <cellStyle name="Neutra 2" xfId="51"/>
    <cellStyle name="Neutral" xfId="164"/>
    <cellStyle name="Normal" xfId="0" builtinId="0"/>
    <cellStyle name="Normal 10" xfId="52"/>
    <cellStyle name="Normal 11" xfId="105"/>
    <cellStyle name="Normal 11 2" xfId="113"/>
    <cellStyle name="Normal 11 3" xfId="187"/>
    <cellStyle name="Normal 12" xfId="118"/>
    <cellStyle name="Normal 13" xfId="121"/>
    <cellStyle name="Normal 2" xfId="2"/>
    <cellStyle name="Normal 2 2" xfId="3"/>
    <cellStyle name="Normal 2 3" xfId="4"/>
    <cellStyle name="Normal 2 4" xfId="53"/>
    <cellStyle name="Normal 2 5" xfId="54"/>
    <cellStyle name="Normal 2_Orçamento Itapaci" xfId="165"/>
    <cellStyle name="Normal 3" xfId="5"/>
    <cellStyle name="Normal 3 2" xfId="6"/>
    <cellStyle name="Normal 3 2 2" xfId="55"/>
    <cellStyle name="Normal 3 2 3" xfId="56"/>
    <cellStyle name="Normal 3 3" xfId="125"/>
    <cellStyle name="Normal 4" xfId="7"/>
    <cellStyle name="Normal 5" xfId="8"/>
    <cellStyle name="Normal 5 2" xfId="16"/>
    <cellStyle name="Normal 5 2 2" xfId="57"/>
    <cellStyle name="Normal 5 2 2 2" xfId="58"/>
    <cellStyle name="Normal 5 2 2 3" xfId="91"/>
    <cellStyle name="Normal 5 2 2 4" xfId="87"/>
    <cellStyle name="Normal 5 2 2 5" xfId="99"/>
    <cellStyle name="Normal 5 2 3" xfId="90"/>
    <cellStyle name="Normal 5 2 4" xfId="88"/>
    <cellStyle name="Normal 5 2 5" xfId="98"/>
    <cellStyle name="Normal 6" xfId="59"/>
    <cellStyle name="Normal 6 2" xfId="60"/>
    <cellStyle name="Normal 6 3" xfId="92"/>
    <cellStyle name="Normal 6 4" xfId="86"/>
    <cellStyle name="Normal 6 5" xfId="100"/>
    <cellStyle name="Normal 6 6" xfId="106"/>
    <cellStyle name="Normal 7" xfId="14"/>
    <cellStyle name="Normal 7 2" xfId="61"/>
    <cellStyle name="Normal 7 2 2" xfId="62"/>
    <cellStyle name="Normal 7 2 3" xfId="94"/>
    <cellStyle name="Normal 7 2 4" xfId="84"/>
    <cellStyle name="Normal 7 2 5" xfId="102"/>
    <cellStyle name="Normal 7 3" xfId="93"/>
    <cellStyle name="Normal 7 4" xfId="85"/>
    <cellStyle name="Normal 7 5" xfId="101"/>
    <cellStyle name="Normal 8" xfId="63"/>
    <cellStyle name="Normal 8 2" xfId="64"/>
    <cellStyle name="Normal 9" xfId="65"/>
    <cellStyle name="Normal_OrçPorangatu" xfId="124"/>
    <cellStyle name="Normal_SESC" xfId="123"/>
    <cellStyle name="Nota 2" xfId="66"/>
    <cellStyle name="Nota 2 2" xfId="67"/>
    <cellStyle name="Nota 2 3" xfId="95"/>
    <cellStyle name="Nota 2 4" xfId="83"/>
    <cellStyle name="Nota 2 5" xfId="103"/>
    <cellStyle name="Nota 3" xfId="68"/>
    <cellStyle name="Note" xfId="166"/>
    <cellStyle name="Output" xfId="167"/>
    <cellStyle name="Porcentagem" xfId="15" builtinId="5"/>
    <cellStyle name="Porcentagem 2" xfId="69"/>
    <cellStyle name="Porcentagem 2 2" xfId="70"/>
    <cellStyle name="Porcentagem 2 3" xfId="108"/>
    <cellStyle name="Porcentagem 2 4" xfId="126"/>
    <cellStyle name="Porcentagem 3" xfId="116"/>
    <cellStyle name="Saída 2" xfId="71"/>
    <cellStyle name="Separador de milhares 2" xfId="10"/>
    <cellStyle name="Separador de milhares 2 2" xfId="11"/>
    <cellStyle name="Separador de milhares 2 3" xfId="115"/>
    <cellStyle name="Separador de milhares 2 4" xfId="127"/>
    <cellStyle name="Separador de milhares 3" xfId="12"/>
    <cellStyle name="Separador de milhares 4" xfId="13"/>
    <cellStyle name="Separador de milhares 4 2" xfId="72"/>
    <cellStyle name="Separador de milhares 4 2 2" xfId="73"/>
    <cellStyle name="Separador de milhares 4 2 3" xfId="96"/>
    <cellStyle name="Separador de milhares 4 2 4" xfId="97"/>
    <cellStyle name="Separador de milhares 4 2 5" xfId="104"/>
    <cellStyle name="Separador de milhares 5" xfId="74"/>
    <cellStyle name="Separador de milhares 5 2" xfId="107"/>
    <cellStyle name="Separador de milhares 6" xfId="109"/>
    <cellStyle name="Separador de milhares 6 2" xfId="114"/>
    <cellStyle name="SUB" xfId="168"/>
    <cellStyle name="TableStyleLight1" xfId="110"/>
    <cellStyle name="Texto de Aviso 2" xfId="75"/>
    <cellStyle name="Texto Explicativo 2" xfId="76"/>
    <cellStyle name="Title" xfId="169"/>
    <cellStyle name="Título 1 1" xfId="170"/>
    <cellStyle name="Título 1 1 1" xfId="171"/>
    <cellStyle name="Título 1 1 1 1" xfId="172"/>
    <cellStyle name="Título 1 1 1 1 1" xfId="173"/>
    <cellStyle name="Título 1 1 1 1 1 1" xfId="174"/>
    <cellStyle name="Título 1 1 1 1 1 1 1" xfId="175"/>
    <cellStyle name="Título 1 1 1 1 1 1 1 1" xfId="176"/>
    <cellStyle name="Título 1 1 1 1 1 1 1 1 1" xfId="177"/>
    <cellStyle name="Título 1 1 1 1 1 1 1 1 1 1" xfId="178"/>
    <cellStyle name="Título 1 1 1 1 1 1 1 1 1 1 1" xfId="179"/>
    <cellStyle name="Título 1 1 1 1 1 1 1_Orçamento Itapaci" xfId="180"/>
    <cellStyle name="Título 1 1 1 1 1 1_Orçamento Itapaci" xfId="181"/>
    <cellStyle name="Título 1 1 1 1 1_Orçamento CCulturalItapurangaREV" xfId="182"/>
    <cellStyle name="Título 1 1 1 1_Orçamento CCulturalItapurangaREV" xfId="183"/>
    <cellStyle name="Título 1 1 1_Orçamento CCulturalItapurangaREV" xfId="184"/>
    <cellStyle name="Título 1 1_Orçamento CCulturalItapurangaREV" xfId="185"/>
    <cellStyle name="Título 1 2" xfId="77"/>
    <cellStyle name="Título 2 2" xfId="78"/>
    <cellStyle name="Título 3 2" xfId="79"/>
    <cellStyle name="Título 4 2" xfId="80"/>
    <cellStyle name="Título 5" xfId="81"/>
    <cellStyle name="Total 2" xfId="82"/>
    <cellStyle name="Vírgula" xfId="9" builtinId="3"/>
    <cellStyle name="Vírgula 2" xfId="111"/>
    <cellStyle name="Vírgula 3" xfId="119"/>
    <cellStyle name="Vírgula 3 2" xfId="120"/>
    <cellStyle name="Vírgula 4" xfId="188"/>
    <cellStyle name="Warning Text" xfId="186"/>
  </cellStyles>
  <dxfs count="3">
    <dxf>
      <font>
        <color theme="5" tint="0.79998168889431442"/>
      </font>
      <fill>
        <patternFill>
          <bgColor theme="9" tint="-0.24994659260841701"/>
        </patternFill>
      </fill>
    </dxf>
    <dxf>
      <font>
        <color theme="3" tint="0.79998168889431442"/>
      </font>
      <fill>
        <patternFill>
          <bgColor theme="4" tint="-0.24994659260841701"/>
        </patternFill>
      </fill>
    </dxf>
    <dxf>
      <font>
        <color theme="6" tint="0.79998168889431442"/>
      </font>
      <fill>
        <patternFill>
          <bgColor theme="6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ABC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'Curva ABC'!$C$1</c:f>
              <c:strCache>
                <c:ptCount val="1"/>
                <c:pt idx="0">
                  <c:v>Acumulado</c:v>
                </c:pt>
              </c:strCache>
            </c:strRef>
          </c:tx>
          <c:marker>
            <c:symbol val="none"/>
          </c:marker>
          <c:yVal>
            <c:numRef>
              <c:f>'Curva ABC'!$C$2:$C$14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18048"/>
        <c:axId val="124245120"/>
      </c:scatterChart>
      <c:valAx>
        <c:axId val="12401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45120"/>
        <c:crosses val="autoZero"/>
        <c:crossBetween val="midCat"/>
      </c:valAx>
      <c:valAx>
        <c:axId val="124245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4018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57150</xdr:rowOff>
    </xdr:from>
    <xdr:to>
      <xdr:col>5</xdr:col>
      <xdr:colOff>114300</xdr:colOff>
      <xdr:row>30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nthiaSES\Petrus\Servi&#231;os%202011\Eduardo\Clinica\Servi&#231;os%202010\Petruseng\Orla\EXECUTIVO%20ORLA%20PALMAS\Servi&#231;os\Renato\Biblioteca\Revis&#227;o\Servi&#231;os\UFG\CEU\Servi&#231;os\Sao%20Jose\GRCS%20XXX08%20PV%20SAO%20JO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nthiaSES\Petrus\Servi&#231;os%202011\Eduardo\Clinica\Servi&#231;os%202010\Petruseng\Servi&#231;os\Renato\Biblioteca\Revis&#227;o\Servi&#231;os\UFG\CEU\Servi&#231;os\Sao%20Jose\GRCS%20XXX08%20PV%20SAO%20JO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G10" sqref="G10"/>
    </sheetView>
  </sheetViews>
  <sheetFormatPr defaultRowHeight="15" x14ac:dyDescent="0.25"/>
  <sheetData>
    <row r="1" spans="1:14" x14ac:dyDescent="0.25">
      <c r="L1" s="311" t="s">
        <v>691</v>
      </c>
      <c r="M1" s="311"/>
      <c r="N1" s="311"/>
    </row>
    <row r="2" spans="1:14" x14ac:dyDescent="0.25">
      <c r="A2" s="312" t="s">
        <v>692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x14ac:dyDescent="0.25">
      <c r="A3" s="313" t="s">
        <v>693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x14ac:dyDescent="0.25">
      <c r="A5" s="314" t="s">
        <v>694</v>
      </c>
      <c r="B5" s="314"/>
      <c r="C5" s="314"/>
    </row>
    <row r="6" spans="1:14" x14ac:dyDescent="0.25">
      <c r="A6" s="314" t="s">
        <v>695</v>
      </c>
      <c r="B6" s="314"/>
      <c r="C6" s="314"/>
    </row>
    <row r="7" spans="1:14" x14ac:dyDescent="0.25">
      <c r="A7" s="314" t="s">
        <v>696</v>
      </c>
      <c r="B7" s="314"/>
      <c r="C7" s="314"/>
    </row>
    <row r="8" spans="1:14" x14ac:dyDescent="0.25">
      <c r="A8" s="314" t="s">
        <v>697</v>
      </c>
      <c r="B8" s="314"/>
      <c r="C8" s="314"/>
    </row>
    <row r="9" spans="1:14" x14ac:dyDescent="0.25">
      <c r="A9" s="314" t="s">
        <v>62</v>
      </c>
      <c r="B9" s="314"/>
      <c r="C9" s="314"/>
    </row>
    <row r="10" spans="1:14" x14ac:dyDescent="0.25">
      <c r="A10" s="314" t="s">
        <v>698</v>
      </c>
      <c r="B10" s="314"/>
      <c r="C10" s="314"/>
    </row>
    <row r="11" spans="1:14" x14ac:dyDescent="0.25">
      <c r="A11" s="314" t="s">
        <v>699</v>
      </c>
      <c r="B11" s="314"/>
      <c r="C11" s="314"/>
    </row>
    <row r="12" spans="1:14" x14ac:dyDescent="0.25">
      <c r="A12" s="314" t="s">
        <v>700</v>
      </c>
      <c r="B12" s="314"/>
      <c r="C12" s="314"/>
    </row>
    <row r="13" spans="1:14" ht="12.75" customHeight="1" x14ac:dyDescent="0.25">
      <c r="A13" s="310"/>
      <c r="B13" s="310"/>
      <c r="C13" s="310"/>
    </row>
    <row r="14" spans="1:14" x14ac:dyDescent="0.25">
      <c r="A14" s="315" t="s">
        <v>710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</row>
    <row r="15" spans="1:14" ht="29.25" customHeight="1" x14ac:dyDescent="0.2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10.5" customHeight="1" x14ac:dyDescent="0.25"/>
    <row r="17" spans="1:14" x14ac:dyDescent="0.25">
      <c r="B17" s="318" t="s">
        <v>701</v>
      </c>
      <c r="C17" s="319"/>
      <c r="D17" s="320"/>
      <c r="E17" s="321" t="s">
        <v>702</v>
      </c>
      <c r="F17" s="322"/>
      <c r="G17" s="323"/>
      <c r="H17" s="319" t="s">
        <v>709</v>
      </c>
      <c r="I17" s="319"/>
      <c r="J17" s="319"/>
      <c r="K17" s="320"/>
    </row>
    <row r="18" spans="1:14" ht="89.25" customHeight="1" x14ac:dyDescent="0.25">
      <c r="B18" s="324" t="s">
        <v>703</v>
      </c>
      <c r="C18" s="325"/>
      <c r="D18" s="326"/>
      <c r="E18" s="327"/>
      <c r="F18" s="328"/>
      <c r="G18" s="329"/>
      <c r="H18" s="330" t="s">
        <v>704</v>
      </c>
      <c r="I18" s="331"/>
      <c r="J18" s="331"/>
      <c r="K18" s="332"/>
    </row>
    <row r="19" spans="1:14" x14ac:dyDescent="0.25">
      <c r="A19" s="315" t="s">
        <v>705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spans="1:14" x14ac:dyDescent="0.25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x14ac:dyDescent="0.25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 x14ac:dyDescent="0.25">
      <c r="A22" s="315" t="s">
        <v>706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</row>
    <row r="23" spans="1:14" x14ac:dyDescent="0.2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</row>
    <row r="24" spans="1:14" x14ac:dyDescent="0.25">
      <c r="J24" s="310" t="s">
        <v>707</v>
      </c>
      <c r="K24" s="310"/>
      <c r="L24" s="310"/>
      <c r="M24" s="310"/>
    </row>
    <row r="25" spans="1:14" x14ac:dyDescent="0.25">
      <c r="B25" s="316" t="s">
        <v>708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</row>
    <row r="26" spans="1:14" x14ac:dyDescent="0.25"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</row>
  </sheetData>
  <mergeCells count="23">
    <mergeCell ref="A19:N21"/>
    <mergeCell ref="A22:N22"/>
    <mergeCell ref="J24:M24"/>
    <mergeCell ref="B25:L26"/>
    <mergeCell ref="A14:N15"/>
    <mergeCell ref="B17:D17"/>
    <mergeCell ref="E17:G17"/>
    <mergeCell ref="H17:K17"/>
    <mergeCell ref="B18:D18"/>
    <mergeCell ref="E18:G18"/>
    <mergeCell ref="H18:K18"/>
    <mergeCell ref="A13:C13"/>
    <mergeCell ref="L1:N1"/>
    <mergeCell ref="A2:N2"/>
    <mergeCell ref="A3:N3"/>
    <mergeCell ref="A5:C5"/>
    <mergeCell ref="A6:C6"/>
    <mergeCell ref="A7:C7"/>
    <mergeCell ref="A8:C8"/>
    <mergeCell ref="A9:C9"/>
    <mergeCell ref="A10:C10"/>
    <mergeCell ref="A11:C11"/>
    <mergeCell ref="A12:C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topLeftCell="A223" zoomScale="75" zoomScaleNormal="75" workbookViewId="0">
      <pane xSplit="2" topLeftCell="C1" activePane="topRight" state="frozen"/>
      <selection activeCell="A62" sqref="A62"/>
      <selection pane="topRight" activeCell="B142" sqref="B142:B169"/>
    </sheetView>
  </sheetViews>
  <sheetFormatPr defaultColWidth="9.140625" defaultRowHeight="14.25" x14ac:dyDescent="0.25"/>
  <cols>
    <col min="1" max="1" width="9.140625" style="2"/>
    <col min="2" max="2" width="13.28515625" style="1" bestFit="1" customWidth="1"/>
    <col min="3" max="3" width="17.28515625" style="62" customWidth="1"/>
    <col min="4" max="4" width="82.140625" style="10" bestFit="1" customWidth="1"/>
    <col min="5" max="5" width="13.85546875" style="1" bestFit="1" customWidth="1"/>
    <col min="6" max="6" width="19.7109375" style="13" bestFit="1" customWidth="1"/>
    <col min="7" max="7" width="19.140625" style="3" customWidth="1"/>
    <col min="8" max="8" width="20.42578125" style="3" customWidth="1"/>
    <col min="9" max="9" width="24" style="3" bestFit="1" customWidth="1"/>
    <col min="10" max="10" width="61" style="205" hidden="1" customWidth="1"/>
    <col min="11" max="11" width="15.140625" style="115" customWidth="1"/>
    <col min="12" max="16384" width="9.140625" style="2"/>
  </cols>
  <sheetData>
    <row r="1" spans="1:11" ht="15" x14ac:dyDescent="0.25">
      <c r="B1" s="21" t="s">
        <v>32</v>
      </c>
      <c r="C1" s="342" t="s">
        <v>476</v>
      </c>
      <c r="D1" s="342"/>
      <c r="E1" s="343"/>
      <c r="F1" s="342"/>
      <c r="G1" s="22" t="s">
        <v>61</v>
      </c>
      <c r="H1" s="20" t="s">
        <v>477</v>
      </c>
      <c r="I1" s="11"/>
    </row>
    <row r="2" spans="1:11" ht="15" customHeight="1" x14ac:dyDescent="0.25">
      <c r="B2" s="21" t="s">
        <v>62</v>
      </c>
      <c r="C2" s="344" t="s">
        <v>519</v>
      </c>
      <c r="D2" s="344"/>
      <c r="E2" s="344"/>
      <c r="F2" s="344"/>
      <c r="G2" s="22" t="s">
        <v>33</v>
      </c>
      <c r="H2" s="345"/>
      <c r="I2" s="345"/>
    </row>
    <row r="3" spans="1:11" ht="15.75" thickBot="1" x14ac:dyDescent="0.3">
      <c r="G3" s="22"/>
      <c r="H3" s="61"/>
    </row>
    <row r="4" spans="1:11" ht="24.95" customHeight="1" thickBot="1" x14ac:dyDescent="0.3">
      <c r="A4" s="346" t="s">
        <v>31</v>
      </c>
      <c r="B4" s="347"/>
      <c r="C4" s="347"/>
      <c r="D4" s="347"/>
      <c r="E4" s="347"/>
      <c r="F4" s="347"/>
      <c r="G4" s="347"/>
      <c r="H4" s="347"/>
      <c r="I4" s="348"/>
      <c r="J4" s="206"/>
    </row>
    <row r="5" spans="1:11" s="1" customFormat="1" ht="15" x14ac:dyDescent="0.25">
      <c r="A5" s="23" t="s">
        <v>40</v>
      </c>
      <c r="B5" s="24" t="s">
        <v>9</v>
      </c>
      <c r="C5" s="63" t="s">
        <v>16</v>
      </c>
      <c r="D5" s="25" t="s">
        <v>10</v>
      </c>
      <c r="E5" s="24" t="s">
        <v>11</v>
      </c>
      <c r="F5" s="26" t="s">
        <v>15</v>
      </c>
      <c r="G5" s="27" t="s">
        <v>13</v>
      </c>
      <c r="H5" s="27" t="s">
        <v>8</v>
      </c>
      <c r="I5" s="28" t="s">
        <v>14</v>
      </c>
      <c r="J5" s="206"/>
      <c r="K5" s="119"/>
    </row>
    <row r="6" spans="1:11" ht="20.100000000000001" customHeight="1" x14ac:dyDescent="0.25">
      <c r="A6" s="29" t="s">
        <v>41</v>
      </c>
      <c r="B6" s="4" t="s">
        <v>20</v>
      </c>
      <c r="C6" s="64" t="s">
        <v>30</v>
      </c>
      <c r="D6" s="5" t="s">
        <v>0</v>
      </c>
      <c r="E6" s="4"/>
      <c r="F6" s="4"/>
      <c r="G6" s="6"/>
      <c r="H6" s="6"/>
      <c r="I6" s="30">
        <f>SUM(H7:H7)</f>
        <v>0</v>
      </c>
      <c r="J6" s="206"/>
    </row>
    <row r="7" spans="1:11" ht="18" customHeight="1" x14ac:dyDescent="0.25">
      <c r="A7" s="31" t="s">
        <v>42</v>
      </c>
      <c r="B7" s="7" t="s">
        <v>38</v>
      </c>
      <c r="C7" s="65"/>
      <c r="D7" s="56" t="s">
        <v>523</v>
      </c>
      <c r="E7" s="55" t="s">
        <v>12</v>
      </c>
      <c r="F7" s="57">
        <v>1</v>
      </c>
      <c r="G7" s="58">
        <v>0</v>
      </c>
      <c r="H7" s="9">
        <f t="shared" ref="H7" si="0">F7*G7</f>
        <v>0</v>
      </c>
      <c r="I7" s="32"/>
      <c r="J7" s="207" t="s">
        <v>478</v>
      </c>
    </row>
    <row r="8" spans="1:11" ht="20.100000000000001" customHeight="1" x14ac:dyDescent="0.25">
      <c r="A8" s="35" t="s">
        <v>43</v>
      </c>
      <c r="B8" s="4" t="s">
        <v>29</v>
      </c>
      <c r="C8" s="64" t="s">
        <v>30</v>
      </c>
      <c r="D8" s="5" t="s">
        <v>7</v>
      </c>
      <c r="E8" s="4"/>
      <c r="F8" s="4"/>
      <c r="G8" s="6"/>
      <c r="H8" s="6"/>
      <c r="I8" s="30">
        <f>SUM(H9:H15)</f>
        <v>0</v>
      </c>
      <c r="J8" s="206"/>
    </row>
    <row r="9" spans="1:11" x14ac:dyDescent="0.25">
      <c r="A9" s="33" t="s">
        <v>44</v>
      </c>
      <c r="B9" s="7" t="s">
        <v>125</v>
      </c>
      <c r="C9" s="59" t="s">
        <v>37</v>
      </c>
      <c r="D9" s="8" t="s">
        <v>114</v>
      </c>
      <c r="E9" s="7" t="s">
        <v>12</v>
      </c>
      <c r="F9" s="14">
        <v>198.46</v>
      </c>
      <c r="G9" s="9">
        <v>0</v>
      </c>
      <c r="H9" s="9">
        <f t="shared" ref="H9:H10" si="1">F9*G9</f>
        <v>0</v>
      </c>
      <c r="I9" s="32"/>
      <c r="J9" s="206"/>
    </row>
    <row r="10" spans="1:11" x14ac:dyDescent="0.25">
      <c r="A10" s="33" t="s">
        <v>45</v>
      </c>
      <c r="B10" s="7">
        <v>85374</v>
      </c>
      <c r="C10" s="59" t="s">
        <v>37</v>
      </c>
      <c r="D10" s="8" t="s">
        <v>111</v>
      </c>
      <c r="E10" s="7" t="s">
        <v>98</v>
      </c>
      <c r="F10" s="14">
        <v>1</v>
      </c>
      <c r="G10" s="9">
        <v>0</v>
      </c>
      <c r="H10" s="9">
        <f t="shared" si="1"/>
        <v>0</v>
      </c>
      <c r="I10" s="32"/>
      <c r="J10" s="206"/>
    </row>
    <row r="11" spans="1:11" x14ac:dyDescent="0.25">
      <c r="A11" s="33" t="s">
        <v>46</v>
      </c>
      <c r="B11" s="7">
        <v>85362</v>
      </c>
      <c r="C11" s="59" t="s">
        <v>37</v>
      </c>
      <c r="D11" s="8" t="s">
        <v>676</v>
      </c>
      <c r="E11" s="55" t="s">
        <v>12</v>
      </c>
      <c r="F11" s="57">
        <v>180</v>
      </c>
      <c r="G11" s="9">
        <v>0</v>
      </c>
      <c r="H11" s="9">
        <f t="shared" ref="H11:H15" si="2">F11*G11</f>
        <v>0</v>
      </c>
      <c r="I11" s="32"/>
      <c r="J11" s="206" t="s">
        <v>479</v>
      </c>
    </row>
    <row r="12" spans="1:11" s="69" customFormat="1" x14ac:dyDescent="0.25">
      <c r="A12" s="33" t="s">
        <v>84</v>
      </c>
      <c r="B12" s="55">
        <v>20139</v>
      </c>
      <c r="C12" s="65" t="s">
        <v>36</v>
      </c>
      <c r="D12" s="56" t="s">
        <v>108</v>
      </c>
      <c r="E12" s="55" t="s">
        <v>12</v>
      </c>
      <c r="F12" s="57">
        <v>2.6</v>
      </c>
      <c r="G12" s="58">
        <v>0</v>
      </c>
      <c r="H12" s="58">
        <f t="shared" si="2"/>
        <v>0</v>
      </c>
      <c r="I12" s="34"/>
      <c r="J12" s="208" t="s">
        <v>479</v>
      </c>
      <c r="K12" s="115"/>
    </row>
    <row r="13" spans="1:11" s="69" customFormat="1" x14ac:dyDescent="0.25">
      <c r="A13" s="33" t="s">
        <v>85</v>
      </c>
      <c r="B13" s="55">
        <v>20138</v>
      </c>
      <c r="C13" s="65" t="s">
        <v>36</v>
      </c>
      <c r="D13" s="56" t="s">
        <v>110</v>
      </c>
      <c r="E13" s="55" t="s">
        <v>98</v>
      </c>
      <c r="F13" s="57">
        <v>4</v>
      </c>
      <c r="G13" s="58">
        <v>0</v>
      </c>
      <c r="H13" s="58">
        <f t="shared" si="2"/>
        <v>0</v>
      </c>
      <c r="I13" s="34"/>
      <c r="J13" s="208" t="s">
        <v>480</v>
      </c>
      <c r="K13" s="115"/>
    </row>
    <row r="14" spans="1:11" s="69" customFormat="1" x14ac:dyDescent="0.25">
      <c r="A14" s="33" t="s">
        <v>88</v>
      </c>
      <c r="B14" s="55">
        <v>20137</v>
      </c>
      <c r="C14" s="65" t="s">
        <v>36</v>
      </c>
      <c r="D14" s="56" t="s">
        <v>113</v>
      </c>
      <c r="E14" s="55" t="s">
        <v>98</v>
      </c>
      <c r="F14" s="57">
        <v>3</v>
      </c>
      <c r="G14" s="58">
        <v>0</v>
      </c>
      <c r="H14" s="58">
        <f t="shared" si="2"/>
        <v>0</v>
      </c>
      <c r="I14" s="34"/>
      <c r="J14" s="208"/>
      <c r="K14" s="115"/>
    </row>
    <row r="15" spans="1:11" s="69" customFormat="1" x14ac:dyDescent="0.25">
      <c r="A15" s="33" t="s">
        <v>89</v>
      </c>
      <c r="B15" s="55">
        <v>20106</v>
      </c>
      <c r="C15" s="65" t="s">
        <v>36</v>
      </c>
      <c r="D15" s="56" t="s">
        <v>109</v>
      </c>
      <c r="E15" s="55" t="s">
        <v>87</v>
      </c>
      <c r="F15" s="57">
        <f>0.6*2.1*8+0.9*2.1*2+0.8*2.1*5+0.7*2.1</f>
        <v>23.729999999999997</v>
      </c>
      <c r="G15" s="58">
        <v>0</v>
      </c>
      <c r="H15" s="58">
        <f t="shared" si="2"/>
        <v>0</v>
      </c>
      <c r="I15" s="34"/>
      <c r="J15" s="208" t="s">
        <v>481</v>
      </c>
      <c r="K15" s="115"/>
    </row>
    <row r="16" spans="1:11" ht="20.100000000000001" customHeight="1" x14ac:dyDescent="0.25">
      <c r="A16" s="29" t="s">
        <v>47</v>
      </c>
      <c r="B16" s="4" t="s">
        <v>24</v>
      </c>
      <c r="C16" s="64" t="s">
        <v>30</v>
      </c>
      <c r="D16" s="5" t="s">
        <v>4</v>
      </c>
      <c r="E16" s="4"/>
      <c r="F16" s="4"/>
      <c r="G16" s="6"/>
      <c r="H16" s="6"/>
      <c r="I16" s="30">
        <f>SUM(H17:H19)</f>
        <v>0</v>
      </c>
      <c r="J16" s="206"/>
    </row>
    <row r="17" spans="1:11" x14ac:dyDescent="0.25">
      <c r="A17" s="33" t="s">
        <v>48</v>
      </c>
      <c r="B17" s="55" t="s">
        <v>38</v>
      </c>
      <c r="C17" s="65"/>
      <c r="D17" s="56" t="s">
        <v>653</v>
      </c>
      <c r="E17" s="55" t="s">
        <v>12</v>
      </c>
      <c r="F17" s="57">
        <f>19.68+0.9*3*2.1+7.6*3+5.05*3+5.16*3+4.88*3</f>
        <v>93.42</v>
      </c>
      <c r="G17" s="58">
        <v>0</v>
      </c>
      <c r="H17" s="58">
        <f t="shared" ref="H17:H18" si="3">F17*G17</f>
        <v>0</v>
      </c>
      <c r="I17" s="34"/>
      <c r="J17" s="206"/>
    </row>
    <row r="18" spans="1:11" x14ac:dyDescent="0.25">
      <c r="A18" s="33" t="s">
        <v>431</v>
      </c>
      <c r="B18" s="55" t="s">
        <v>38</v>
      </c>
      <c r="C18" s="65"/>
      <c r="D18" s="56" t="s">
        <v>654</v>
      </c>
      <c r="E18" s="55" t="s">
        <v>12</v>
      </c>
      <c r="F18" s="57">
        <f>21.75+11.88</f>
        <v>33.630000000000003</v>
      </c>
      <c r="G18" s="58">
        <v>0</v>
      </c>
      <c r="H18" s="58">
        <f t="shared" si="3"/>
        <v>0</v>
      </c>
      <c r="I18" s="34"/>
      <c r="J18" s="206" t="s">
        <v>482</v>
      </c>
    </row>
    <row r="19" spans="1:11" x14ac:dyDescent="0.25">
      <c r="A19" s="33" t="s">
        <v>432</v>
      </c>
      <c r="B19" s="55" t="s">
        <v>38</v>
      </c>
      <c r="C19" s="65"/>
      <c r="D19" s="56" t="s">
        <v>112</v>
      </c>
      <c r="E19" s="55" t="s">
        <v>12</v>
      </c>
      <c r="F19" s="57">
        <f>8.5*2.5</f>
        <v>21.25</v>
      </c>
      <c r="G19" s="58">
        <v>0</v>
      </c>
      <c r="H19" s="58">
        <f t="shared" ref="H19" si="4">F19*G19</f>
        <v>0</v>
      </c>
      <c r="I19" s="34"/>
      <c r="J19" s="206" t="s">
        <v>482</v>
      </c>
    </row>
    <row r="20" spans="1:11" ht="21" customHeight="1" x14ac:dyDescent="0.25">
      <c r="A20" s="29" t="s">
        <v>49</v>
      </c>
      <c r="B20" s="4" t="s">
        <v>21</v>
      </c>
      <c r="C20" s="64" t="s">
        <v>30</v>
      </c>
      <c r="D20" s="5" t="s">
        <v>1</v>
      </c>
      <c r="E20" s="4"/>
      <c r="F20" s="4"/>
      <c r="G20" s="6"/>
      <c r="H20" s="6"/>
      <c r="I20" s="30">
        <f>SUM(H21:H29)</f>
        <v>0</v>
      </c>
      <c r="J20" s="206"/>
    </row>
    <row r="21" spans="1:11" s="69" customFormat="1" hidden="1" x14ac:dyDescent="0.25">
      <c r="A21" s="37" t="s">
        <v>50</v>
      </c>
      <c r="B21" s="55"/>
      <c r="C21" s="65" t="s">
        <v>35</v>
      </c>
      <c r="D21" s="204" t="s">
        <v>145</v>
      </c>
      <c r="E21" s="55" t="s">
        <v>19</v>
      </c>
      <c r="F21" s="57"/>
      <c r="G21" s="58">
        <v>250</v>
      </c>
      <c r="H21" s="58">
        <f t="shared" ref="H21:H28" si="5">F21*G21</f>
        <v>0</v>
      </c>
      <c r="I21" s="34"/>
      <c r="J21" s="341" t="s">
        <v>483</v>
      </c>
      <c r="K21" s="115"/>
    </row>
    <row r="22" spans="1:11" s="69" customFormat="1" hidden="1" x14ac:dyDescent="0.25">
      <c r="A22" s="37" t="s">
        <v>51</v>
      </c>
      <c r="B22" s="55"/>
      <c r="C22" s="65" t="s">
        <v>35</v>
      </c>
      <c r="D22" s="204" t="s">
        <v>146</v>
      </c>
      <c r="E22" s="55" t="s">
        <v>19</v>
      </c>
      <c r="F22" s="57"/>
      <c r="G22" s="58">
        <v>300</v>
      </c>
      <c r="H22" s="58">
        <f t="shared" si="5"/>
        <v>0</v>
      </c>
      <c r="I22" s="34"/>
      <c r="J22" s="341"/>
      <c r="K22" s="115"/>
    </row>
    <row r="23" spans="1:11" s="69" customFormat="1" hidden="1" x14ac:dyDescent="0.25">
      <c r="A23" s="37" t="s">
        <v>52</v>
      </c>
      <c r="B23" s="55"/>
      <c r="C23" s="65" t="s">
        <v>35</v>
      </c>
      <c r="D23" s="204" t="s">
        <v>147</v>
      </c>
      <c r="E23" s="55" t="s">
        <v>19</v>
      </c>
      <c r="F23" s="57"/>
      <c r="G23" s="58">
        <v>350</v>
      </c>
      <c r="H23" s="58">
        <f t="shared" si="5"/>
        <v>0</v>
      </c>
      <c r="I23" s="34"/>
      <c r="J23" s="341"/>
      <c r="K23" s="115"/>
    </row>
    <row r="24" spans="1:11" s="69" customFormat="1" hidden="1" x14ac:dyDescent="0.25">
      <c r="A24" s="37" t="s">
        <v>148</v>
      </c>
      <c r="B24" s="55"/>
      <c r="C24" s="65" t="s">
        <v>35</v>
      </c>
      <c r="D24" s="204" t="s">
        <v>149</v>
      </c>
      <c r="E24" s="55" t="s">
        <v>19</v>
      </c>
      <c r="F24" s="57"/>
      <c r="G24" s="58">
        <v>400</v>
      </c>
      <c r="H24" s="58">
        <f t="shared" si="5"/>
        <v>0</v>
      </c>
      <c r="I24" s="34"/>
      <c r="J24" s="341"/>
      <c r="K24" s="115"/>
    </row>
    <row r="25" spans="1:11" s="69" customFormat="1" ht="57" x14ac:dyDescent="0.25">
      <c r="A25" s="37" t="s">
        <v>50</v>
      </c>
      <c r="B25" s="55">
        <v>90844</v>
      </c>
      <c r="C25" s="59" t="s">
        <v>37</v>
      </c>
      <c r="D25" s="56" t="s">
        <v>563</v>
      </c>
      <c r="E25" s="55" t="s">
        <v>19</v>
      </c>
      <c r="F25" s="57">
        <v>1</v>
      </c>
      <c r="G25" s="58">
        <v>0</v>
      </c>
      <c r="H25" s="58">
        <f t="shared" si="5"/>
        <v>0</v>
      </c>
      <c r="I25" s="34"/>
      <c r="J25" s="208"/>
      <c r="K25" s="115"/>
    </row>
    <row r="26" spans="1:11" s="69" customFormat="1" ht="28.5" x14ac:dyDescent="0.25">
      <c r="A26" s="37" t="s">
        <v>51</v>
      </c>
      <c r="B26" s="55">
        <v>84876</v>
      </c>
      <c r="C26" s="59" t="s">
        <v>37</v>
      </c>
      <c r="D26" s="56" t="s">
        <v>564</v>
      </c>
      <c r="E26" s="55" t="s">
        <v>12</v>
      </c>
      <c r="F26" s="57">
        <f>0.9*2.1*2</f>
        <v>3.7800000000000002</v>
      </c>
      <c r="G26" s="58">
        <v>0</v>
      </c>
      <c r="H26" s="58">
        <f t="shared" si="5"/>
        <v>0</v>
      </c>
      <c r="I26" s="34"/>
      <c r="J26" s="208"/>
      <c r="K26" s="115"/>
    </row>
    <row r="27" spans="1:11" s="69" customFormat="1" ht="28.5" x14ac:dyDescent="0.25">
      <c r="A27" s="37" t="s">
        <v>52</v>
      </c>
      <c r="B27" s="55"/>
      <c r="C27" s="65" t="s">
        <v>38</v>
      </c>
      <c r="D27" s="56" t="s">
        <v>655</v>
      </c>
      <c r="E27" s="55" t="s">
        <v>12</v>
      </c>
      <c r="F27" s="57">
        <v>13.88</v>
      </c>
      <c r="G27" s="58">
        <v>0</v>
      </c>
      <c r="H27" s="58">
        <f t="shared" si="5"/>
        <v>0</v>
      </c>
      <c r="I27" s="34"/>
      <c r="J27" s="208"/>
      <c r="K27" s="115"/>
    </row>
    <row r="28" spans="1:11" s="69" customFormat="1" x14ac:dyDescent="0.25">
      <c r="A28" s="37" t="s">
        <v>148</v>
      </c>
      <c r="B28" s="55"/>
      <c r="C28" s="65" t="s">
        <v>38</v>
      </c>
      <c r="D28" s="56" t="s">
        <v>656</v>
      </c>
      <c r="E28" s="55" t="s">
        <v>12</v>
      </c>
      <c r="F28" s="57">
        <v>4.7</v>
      </c>
      <c r="G28" s="58">
        <v>0</v>
      </c>
      <c r="H28" s="58">
        <f t="shared" si="5"/>
        <v>0</v>
      </c>
      <c r="I28" s="34"/>
      <c r="J28" s="208" t="s">
        <v>484</v>
      </c>
      <c r="K28" s="115"/>
    </row>
    <row r="29" spans="1:11" s="69" customFormat="1" x14ac:dyDescent="0.25">
      <c r="A29" s="37" t="s">
        <v>677</v>
      </c>
      <c r="B29" s="55">
        <v>170103</v>
      </c>
      <c r="C29" s="65" t="s">
        <v>36</v>
      </c>
      <c r="D29" s="56" t="s">
        <v>678</v>
      </c>
      <c r="E29" s="55" t="s">
        <v>19</v>
      </c>
      <c r="F29" s="57">
        <v>7</v>
      </c>
      <c r="G29" s="58">
        <v>0</v>
      </c>
      <c r="H29" s="58">
        <f t="shared" ref="H29" si="6">F29*G29</f>
        <v>0</v>
      </c>
      <c r="I29" s="34"/>
      <c r="J29" s="208"/>
      <c r="K29" s="115"/>
    </row>
    <row r="30" spans="1:11" ht="20.100000000000001" customHeight="1" x14ac:dyDescent="0.25">
      <c r="A30" s="29" t="s">
        <v>53</v>
      </c>
      <c r="B30" s="4" t="s">
        <v>25</v>
      </c>
      <c r="C30" s="64" t="s">
        <v>30</v>
      </c>
      <c r="D30" s="5" t="s">
        <v>156</v>
      </c>
      <c r="E30" s="4"/>
      <c r="F30" s="4"/>
      <c r="G30" s="6"/>
      <c r="H30" s="6"/>
      <c r="I30" s="30">
        <f>SUM(H31:H39)</f>
        <v>0</v>
      </c>
      <c r="J30" s="206"/>
    </row>
    <row r="31" spans="1:11" s="69" customFormat="1" ht="24" x14ac:dyDescent="0.25">
      <c r="A31" s="33" t="s">
        <v>54</v>
      </c>
      <c r="B31" s="55" t="s">
        <v>35</v>
      </c>
      <c r="C31" s="65"/>
      <c r="D31" s="56" t="s">
        <v>524</v>
      </c>
      <c r="E31" s="55" t="s">
        <v>12</v>
      </c>
      <c r="F31" s="57">
        <v>80</v>
      </c>
      <c r="G31" s="58">
        <v>0</v>
      </c>
      <c r="H31" s="58">
        <f t="shared" ref="H31" si="7">F31*G31</f>
        <v>0</v>
      </c>
      <c r="I31" s="34"/>
      <c r="J31" s="209" t="s">
        <v>485</v>
      </c>
      <c r="K31" s="115"/>
    </row>
    <row r="32" spans="1:11" s="69" customFormat="1" x14ac:dyDescent="0.25">
      <c r="A32" s="33" t="s">
        <v>55</v>
      </c>
      <c r="B32" s="55" t="s">
        <v>35</v>
      </c>
      <c r="C32" s="65"/>
      <c r="D32" s="56" t="s">
        <v>525</v>
      </c>
      <c r="E32" s="55" t="s">
        <v>12</v>
      </c>
      <c r="F32" s="57">
        <v>72</v>
      </c>
      <c r="G32" s="58">
        <v>0</v>
      </c>
      <c r="H32" s="58">
        <f t="shared" ref="H32:H33" si="8">F32*G32</f>
        <v>0</v>
      </c>
      <c r="I32" s="34"/>
      <c r="J32" s="208" t="s">
        <v>486</v>
      </c>
      <c r="K32" s="115"/>
    </row>
    <row r="33" spans="1:11" s="69" customFormat="1" x14ac:dyDescent="0.25">
      <c r="A33" s="33" t="s">
        <v>67</v>
      </c>
      <c r="B33" s="55" t="s">
        <v>35</v>
      </c>
      <c r="C33" s="65"/>
      <c r="D33" s="56" t="s">
        <v>571</v>
      </c>
      <c r="E33" s="55" t="s">
        <v>12</v>
      </c>
      <c r="F33" s="57">
        <v>33</v>
      </c>
      <c r="G33" s="58">
        <v>0</v>
      </c>
      <c r="H33" s="58">
        <f t="shared" si="8"/>
        <v>0</v>
      </c>
      <c r="I33" s="34"/>
      <c r="J33" s="208" t="s">
        <v>487</v>
      </c>
      <c r="K33" s="115"/>
    </row>
    <row r="34" spans="1:11" s="69" customFormat="1" ht="28.5" x14ac:dyDescent="0.25">
      <c r="A34" s="33" t="s">
        <v>56</v>
      </c>
      <c r="B34" s="55" t="s">
        <v>152</v>
      </c>
      <c r="C34" s="65" t="s">
        <v>37</v>
      </c>
      <c r="D34" s="56" t="s">
        <v>140</v>
      </c>
      <c r="E34" s="55" t="s">
        <v>12</v>
      </c>
      <c r="F34" s="57">
        <v>262</v>
      </c>
      <c r="G34" s="58">
        <v>0</v>
      </c>
      <c r="H34" s="58">
        <f t="shared" ref="H34:H35" si="9">F34*G34</f>
        <v>0</v>
      </c>
      <c r="I34" s="34"/>
      <c r="J34" s="208"/>
      <c r="K34" s="115"/>
    </row>
    <row r="35" spans="1:11" s="69" customFormat="1" ht="19.5" customHeight="1" x14ac:dyDescent="0.25">
      <c r="A35" s="33" t="s">
        <v>68</v>
      </c>
      <c r="B35" s="55" t="s">
        <v>38</v>
      </c>
      <c r="C35" s="65"/>
      <c r="D35" s="56" t="s">
        <v>141</v>
      </c>
      <c r="E35" s="55" t="s">
        <v>12</v>
      </c>
      <c r="F35" s="57">
        <v>26</v>
      </c>
      <c r="G35" s="58">
        <v>0</v>
      </c>
      <c r="H35" s="58">
        <f t="shared" si="9"/>
        <v>0</v>
      </c>
      <c r="I35" s="34"/>
      <c r="J35" s="258" t="s">
        <v>488</v>
      </c>
      <c r="K35" s="115"/>
    </row>
    <row r="36" spans="1:11" s="69" customFormat="1" x14ac:dyDescent="0.25">
      <c r="A36" s="33" t="s">
        <v>101</v>
      </c>
      <c r="B36" s="55" t="s">
        <v>152</v>
      </c>
      <c r="C36" s="65" t="s">
        <v>37</v>
      </c>
      <c r="D36" s="56" t="s">
        <v>142</v>
      </c>
      <c r="E36" s="55" t="s">
        <v>12</v>
      </c>
      <c r="F36" s="57">
        <v>7</v>
      </c>
      <c r="G36" s="58">
        <v>0</v>
      </c>
      <c r="H36" s="58">
        <f t="shared" ref="H36:H37" si="10">F36*G36</f>
        <v>0</v>
      </c>
      <c r="I36" s="34"/>
      <c r="J36" s="208"/>
      <c r="K36" s="115"/>
    </row>
    <row r="37" spans="1:11" s="69" customFormat="1" x14ac:dyDescent="0.25">
      <c r="A37" s="33" t="s">
        <v>102</v>
      </c>
      <c r="B37" s="55">
        <v>88482</v>
      </c>
      <c r="C37" s="65" t="s">
        <v>37</v>
      </c>
      <c r="D37" s="56" t="s">
        <v>153</v>
      </c>
      <c r="E37" s="55" t="s">
        <v>12</v>
      </c>
      <c r="F37" s="57">
        <v>185</v>
      </c>
      <c r="G37" s="58">
        <v>0</v>
      </c>
      <c r="H37" s="58">
        <f t="shared" si="10"/>
        <v>0</v>
      </c>
      <c r="I37" s="34"/>
      <c r="J37" s="208" t="s">
        <v>489</v>
      </c>
      <c r="K37" s="115"/>
    </row>
    <row r="38" spans="1:11" s="69" customFormat="1" x14ac:dyDescent="0.25">
      <c r="A38" s="33" t="s">
        <v>103</v>
      </c>
      <c r="B38" s="55">
        <v>88486</v>
      </c>
      <c r="C38" s="65" t="s">
        <v>37</v>
      </c>
      <c r="D38" s="56" t="s">
        <v>154</v>
      </c>
      <c r="E38" s="55" t="s">
        <v>12</v>
      </c>
      <c r="F38" s="57">
        <v>185</v>
      </c>
      <c r="G38" s="58">
        <v>0</v>
      </c>
      <c r="H38" s="58">
        <f t="shared" ref="H38:H39" si="11">F38*G38</f>
        <v>0</v>
      </c>
      <c r="I38" s="34"/>
      <c r="J38" s="208"/>
      <c r="K38" s="115"/>
    </row>
    <row r="39" spans="1:11" s="69" customFormat="1" x14ac:dyDescent="0.25">
      <c r="A39" s="33" t="s">
        <v>151</v>
      </c>
      <c r="B39" s="55" t="s">
        <v>670</v>
      </c>
      <c r="C39" s="65" t="s">
        <v>37</v>
      </c>
      <c r="D39" s="56" t="s">
        <v>671</v>
      </c>
      <c r="E39" s="55" t="s">
        <v>12</v>
      </c>
      <c r="F39" s="57">
        <v>85.68</v>
      </c>
      <c r="G39" s="58">
        <v>0</v>
      </c>
      <c r="H39" s="58">
        <f t="shared" si="11"/>
        <v>0</v>
      </c>
      <c r="I39" s="34"/>
      <c r="J39" s="206"/>
      <c r="K39" s="115"/>
    </row>
    <row r="40" spans="1:11" ht="20.100000000000001" customHeight="1" x14ac:dyDescent="0.25">
      <c r="A40" s="35" t="s">
        <v>69</v>
      </c>
      <c r="B40" s="15" t="s">
        <v>26</v>
      </c>
      <c r="C40" s="66" t="s">
        <v>30</v>
      </c>
      <c r="D40" s="16" t="s">
        <v>5</v>
      </c>
      <c r="E40" s="15"/>
      <c r="F40" s="15"/>
      <c r="G40" s="17"/>
      <c r="H40" s="17"/>
      <c r="I40" s="36">
        <f>SUM(H41:H45)</f>
        <v>0</v>
      </c>
      <c r="J40" s="206" t="s">
        <v>490</v>
      </c>
    </row>
    <row r="41" spans="1:11" ht="42.75" x14ac:dyDescent="0.25">
      <c r="A41" s="37" t="s">
        <v>70</v>
      </c>
      <c r="B41" s="55" t="s">
        <v>35</v>
      </c>
      <c r="C41" s="65" t="s">
        <v>35</v>
      </c>
      <c r="D41" s="56" t="s">
        <v>561</v>
      </c>
      <c r="E41" s="55" t="s">
        <v>12</v>
      </c>
      <c r="F41" s="57">
        <f>9.52+25.06</f>
        <v>34.58</v>
      </c>
      <c r="G41" s="58">
        <v>0</v>
      </c>
      <c r="H41" s="58">
        <f t="shared" ref="H41:H52" si="12">F41*G41</f>
        <v>0</v>
      </c>
      <c r="I41" s="34"/>
      <c r="J41" s="206"/>
    </row>
    <row r="42" spans="1:11" ht="79.5" customHeight="1" x14ac:dyDescent="0.25">
      <c r="A42" s="37" t="s">
        <v>71</v>
      </c>
      <c r="B42" s="55" t="s">
        <v>35</v>
      </c>
      <c r="C42" s="65" t="s">
        <v>35</v>
      </c>
      <c r="D42" s="39" t="s">
        <v>526</v>
      </c>
      <c r="E42" s="55" t="s">
        <v>12</v>
      </c>
      <c r="F42" s="57">
        <f>4.95+3.62</f>
        <v>8.57</v>
      </c>
      <c r="G42" s="58">
        <v>0</v>
      </c>
      <c r="H42" s="58">
        <f t="shared" si="12"/>
        <v>0</v>
      </c>
      <c r="I42" s="34"/>
      <c r="J42" s="206"/>
    </row>
    <row r="43" spans="1:11" ht="57" x14ac:dyDescent="0.25">
      <c r="A43" s="37" t="s">
        <v>72</v>
      </c>
      <c r="B43" s="55" t="s">
        <v>35</v>
      </c>
      <c r="C43" s="65" t="s">
        <v>35</v>
      </c>
      <c r="D43" s="56" t="s">
        <v>115</v>
      </c>
      <c r="E43" s="55" t="s">
        <v>12</v>
      </c>
      <c r="F43" s="57">
        <f>2.09+1.91+2.96+3.88+4.44</f>
        <v>15.280000000000001</v>
      </c>
      <c r="G43" s="58">
        <v>0</v>
      </c>
      <c r="H43" s="58">
        <f t="shared" ref="H43" si="13">F43*G43</f>
        <v>0</v>
      </c>
      <c r="I43" s="34"/>
      <c r="J43" s="206"/>
    </row>
    <row r="44" spans="1:11" ht="57" x14ac:dyDescent="0.25">
      <c r="A44" s="37" t="s">
        <v>73</v>
      </c>
      <c r="B44" s="55">
        <v>221001</v>
      </c>
      <c r="C44" s="65" t="s">
        <v>36</v>
      </c>
      <c r="D44" s="56" t="s">
        <v>116</v>
      </c>
      <c r="E44" s="55" t="s">
        <v>12</v>
      </c>
      <c r="F44" s="57">
        <v>140.03</v>
      </c>
      <c r="G44" s="58">
        <v>0</v>
      </c>
      <c r="H44" s="58">
        <f t="shared" si="12"/>
        <v>0</v>
      </c>
      <c r="I44" s="34"/>
      <c r="J44" s="206"/>
    </row>
    <row r="45" spans="1:11" x14ac:dyDescent="0.25">
      <c r="A45" s="37" t="s">
        <v>90</v>
      </c>
      <c r="B45" s="55">
        <v>120101</v>
      </c>
      <c r="C45" s="65" t="s">
        <v>36</v>
      </c>
      <c r="D45" s="56" t="s">
        <v>117</v>
      </c>
      <c r="E45" s="55" t="s">
        <v>12</v>
      </c>
      <c r="F45" s="57">
        <f>SUM(F41:F44)</f>
        <v>198.46</v>
      </c>
      <c r="G45" s="58">
        <v>0</v>
      </c>
      <c r="H45" s="58">
        <f t="shared" si="12"/>
        <v>0</v>
      </c>
      <c r="I45" s="34"/>
      <c r="J45" s="210"/>
    </row>
    <row r="46" spans="1:11" s="12" customFormat="1" ht="15" x14ac:dyDescent="0.25">
      <c r="A46" s="35" t="s">
        <v>74</v>
      </c>
      <c r="B46" s="4" t="s">
        <v>27</v>
      </c>
      <c r="C46" s="64" t="s">
        <v>30</v>
      </c>
      <c r="D46" s="5" t="s">
        <v>118</v>
      </c>
      <c r="E46" s="4"/>
      <c r="F46" s="4"/>
      <c r="G46" s="6"/>
      <c r="H46" s="6"/>
      <c r="I46" s="30">
        <f>SUM(H47:H52)</f>
        <v>0</v>
      </c>
      <c r="J46" s="206"/>
      <c r="K46" s="115"/>
    </row>
    <row r="47" spans="1:11" x14ac:dyDescent="0.25">
      <c r="A47" s="37" t="s">
        <v>239</v>
      </c>
      <c r="B47" s="55"/>
      <c r="C47" s="65" t="s">
        <v>38</v>
      </c>
      <c r="D47" s="39" t="s">
        <v>120</v>
      </c>
      <c r="E47" s="38" t="s">
        <v>12</v>
      </c>
      <c r="F47" s="57">
        <v>28</v>
      </c>
      <c r="G47" s="58">
        <v>0</v>
      </c>
      <c r="H47" s="58">
        <f t="shared" si="12"/>
        <v>0</v>
      </c>
      <c r="I47" s="34"/>
      <c r="J47" s="206"/>
    </row>
    <row r="48" spans="1:11" ht="24.75" customHeight="1" x14ac:dyDescent="0.25">
      <c r="A48" s="37" t="s">
        <v>75</v>
      </c>
      <c r="B48" s="55"/>
      <c r="C48" s="65" t="s">
        <v>38</v>
      </c>
      <c r="D48" s="39" t="s">
        <v>121</v>
      </c>
      <c r="E48" s="38" t="s">
        <v>12</v>
      </c>
      <c r="F48" s="57">
        <v>18</v>
      </c>
      <c r="G48" s="58">
        <v>0</v>
      </c>
      <c r="H48" s="58">
        <f t="shared" ref="H48:H49" si="14">F48*G48</f>
        <v>0</v>
      </c>
      <c r="I48" s="34"/>
      <c r="J48" s="206" t="s">
        <v>491</v>
      </c>
    </row>
    <row r="49" spans="1:11" x14ac:dyDescent="0.25">
      <c r="A49" s="37" t="s">
        <v>76</v>
      </c>
      <c r="B49" s="55"/>
      <c r="C49" s="65" t="s">
        <v>38</v>
      </c>
      <c r="D49" s="39" t="s">
        <v>138</v>
      </c>
      <c r="E49" s="38" t="s">
        <v>18</v>
      </c>
      <c r="F49" s="57">
        <v>75</v>
      </c>
      <c r="G49" s="58">
        <v>0</v>
      </c>
      <c r="H49" s="58">
        <f t="shared" si="14"/>
        <v>0</v>
      </c>
      <c r="I49" s="34"/>
      <c r="J49" s="206"/>
    </row>
    <row r="50" spans="1:11" x14ac:dyDescent="0.25">
      <c r="A50" s="37" t="s">
        <v>77</v>
      </c>
      <c r="B50" s="55"/>
      <c r="C50" s="65" t="s">
        <v>38</v>
      </c>
      <c r="D50" s="39" t="s">
        <v>618</v>
      </c>
      <c r="E50" s="38" t="s">
        <v>12</v>
      </c>
      <c r="F50" s="57">
        <v>185</v>
      </c>
      <c r="G50" s="58">
        <v>0</v>
      </c>
      <c r="H50" s="58">
        <f t="shared" si="12"/>
        <v>0</v>
      </c>
      <c r="I50" s="34"/>
      <c r="J50" s="206"/>
    </row>
    <row r="51" spans="1:11" x14ac:dyDescent="0.25">
      <c r="A51" s="37" t="s">
        <v>78</v>
      </c>
      <c r="B51" s="55"/>
      <c r="C51" s="65" t="s">
        <v>38</v>
      </c>
      <c r="D51" s="39" t="s">
        <v>122</v>
      </c>
      <c r="E51" s="60" t="s">
        <v>63</v>
      </c>
      <c r="F51" s="57">
        <v>1</v>
      </c>
      <c r="G51" s="58">
        <v>0</v>
      </c>
      <c r="H51" s="58">
        <f t="shared" si="12"/>
        <v>0</v>
      </c>
      <c r="I51" s="34"/>
      <c r="J51" s="206"/>
    </row>
    <row r="52" spans="1:11" x14ac:dyDescent="0.25">
      <c r="A52" s="37" t="s">
        <v>79</v>
      </c>
      <c r="B52" s="55">
        <v>210506</v>
      </c>
      <c r="C52" s="65" t="s">
        <v>36</v>
      </c>
      <c r="D52" s="39" t="s">
        <v>119</v>
      </c>
      <c r="E52" s="38" t="s">
        <v>18</v>
      </c>
      <c r="F52" s="57">
        <v>150</v>
      </c>
      <c r="G52" s="58">
        <v>0</v>
      </c>
      <c r="H52" s="58">
        <f t="shared" si="12"/>
        <v>0</v>
      </c>
      <c r="I52" s="34"/>
      <c r="J52" s="206"/>
    </row>
    <row r="53" spans="1:11" ht="44.25" customHeight="1" x14ac:dyDescent="0.25">
      <c r="A53" s="29" t="s">
        <v>80</v>
      </c>
      <c r="B53" s="4" t="s">
        <v>22</v>
      </c>
      <c r="C53" s="64" t="s">
        <v>30</v>
      </c>
      <c r="D53" s="5" t="s">
        <v>94</v>
      </c>
      <c r="E53" s="4"/>
      <c r="F53" s="4"/>
      <c r="G53" s="6"/>
      <c r="H53" s="6"/>
      <c r="I53" s="30">
        <f>SUM(H54,H171)</f>
        <v>0</v>
      </c>
      <c r="J53" s="206"/>
    </row>
    <row r="54" spans="1:11" ht="15" customHeight="1" x14ac:dyDescent="0.25">
      <c r="A54" s="50" t="s">
        <v>81</v>
      </c>
      <c r="B54" s="134" t="s">
        <v>157</v>
      </c>
      <c r="C54" s="135" t="s">
        <v>30</v>
      </c>
      <c r="D54" s="136" t="s">
        <v>96</v>
      </c>
      <c r="E54" s="51"/>
      <c r="F54" s="52"/>
      <c r="G54" s="53"/>
      <c r="H54" s="53">
        <f>SUM(H56:H57,H59:H63,H65,H67:H80,H82:H94,H96:H103,H106:H112,H114:H132,H134:H140,H142:H169)</f>
        <v>0</v>
      </c>
      <c r="I54" s="32"/>
      <c r="J54" s="206"/>
    </row>
    <row r="55" spans="1:11" ht="15" customHeight="1" x14ac:dyDescent="0.25">
      <c r="A55" s="50"/>
      <c r="B55" s="333" t="s">
        <v>132</v>
      </c>
      <c r="C55" s="334"/>
      <c r="D55" s="335"/>
      <c r="E55" s="51"/>
      <c r="F55" s="52"/>
      <c r="G55" s="53"/>
      <c r="H55" s="53"/>
      <c r="I55" s="32"/>
      <c r="J55" s="339" t="s">
        <v>492</v>
      </c>
    </row>
    <row r="56" spans="1:11" s="69" customFormat="1" ht="50.1" customHeight="1" x14ac:dyDescent="0.25">
      <c r="A56" s="47" t="s">
        <v>658</v>
      </c>
      <c r="B56" s="55">
        <v>91996</v>
      </c>
      <c r="C56" s="65" t="s">
        <v>37</v>
      </c>
      <c r="D56" s="39" t="s">
        <v>672</v>
      </c>
      <c r="E56" s="60" t="s">
        <v>63</v>
      </c>
      <c r="F56" s="57">
        <v>6</v>
      </c>
      <c r="G56" s="58">
        <v>0</v>
      </c>
      <c r="H56" s="58">
        <f t="shared" ref="H56:H134" si="15">F56*G56</f>
        <v>0</v>
      </c>
      <c r="I56" s="34"/>
      <c r="J56" s="340"/>
      <c r="K56" s="116"/>
    </row>
    <row r="57" spans="1:11" s="69" customFormat="1" ht="28.5" x14ac:dyDescent="0.25">
      <c r="A57" s="47" t="s">
        <v>123</v>
      </c>
      <c r="B57" s="55">
        <v>91994</v>
      </c>
      <c r="C57" s="65" t="s">
        <v>37</v>
      </c>
      <c r="D57" s="39" t="s">
        <v>673</v>
      </c>
      <c r="E57" s="60" t="s">
        <v>63</v>
      </c>
      <c r="F57" s="57">
        <v>95</v>
      </c>
      <c r="G57" s="58">
        <v>0</v>
      </c>
      <c r="H57" s="58">
        <f t="shared" ref="H57" si="16">F57*G57</f>
        <v>0</v>
      </c>
      <c r="I57" s="34"/>
      <c r="J57" s="340"/>
      <c r="K57" s="116"/>
    </row>
    <row r="58" spans="1:11" s="69" customFormat="1" ht="15" customHeight="1" x14ac:dyDescent="0.25">
      <c r="A58" s="47"/>
      <c r="B58" s="82"/>
      <c r="C58" s="83"/>
      <c r="D58" s="336" t="s">
        <v>126</v>
      </c>
      <c r="E58" s="337"/>
      <c r="F58" s="338"/>
      <c r="G58" s="58"/>
      <c r="H58" s="76"/>
      <c r="I58" s="34"/>
      <c r="J58" s="211"/>
      <c r="K58" s="116"/>
    </row>
    <row r="59" spans="1:11" s="69" customFormat="1" ht="57" x14ac:dyDescent="0.25">
      <c r="A59" s="47" t="s">
        <v>124</v>
      </c>
      <c r="B59" s="55" t="s">
        <v>322</v>
      </c>
      <c r="C59" s="65" t="s">
        <v>37</v>
      </c>
      <c r="D59" s="39" t="s">
        <v>321</v>
      </c>
      <c r="E59" s="60" t="s">
        <v>63</v>
      </c>
      <c r="F59" s="57">
        <v>1</v>
      </c>
      <c r="G59" s="58">
        <v>0</v>
      </c>
      <c r="H59" s="58">
        <f t="shared" si="15"/>
        <v>0</v>
      </c>
      <c r="I59" s="34"/>
      <c r="J59" s="211"/>
      <c r="K59" s="116"/>
    </row>
    <row r="60" spans="1:11" s="69" customFormat="1" ht="28.5" x14ac:dyDescent="0.25">
      <c r="A60" s="47" t="s">
        <v>433</v>
      </c>
      <c r="B60" s="55">
        <v>91936</v>
      </c>
      <c r="C60" s="65" t="s">
        <v>37</v>
      </c>
      <c r="D60" s="39" t="s">
        <v>127</v>
      </c>
      <c r="E60" s="60" t="s">
        <v>63</v>
      </c>
      <c r="F60" s="57">
        <v>46</v>
      </c>
      <c r="G60" s="58">
        <v>0</v>
      </c>
      <c r="H60" s="58">
        <f t="shared" si="15"/>
        <v>0</v>
      </c>
      <c r="I60" s="34"/>
      <c r="J60" s="211"/>
      <c r="K60" s="116"/>
    </row>
    <row r="61" spans="1:11" s="69" customFormat="1" ht="28.5" x14ac:dyDescent="0.25">
      <c r="A61" s="47" t="s">
        <v>367</v>
      </c>
      <c r="B61" s="55">
        <v>92872</v>
      </c>
      <c r="C61" s="65" t="s">
        <v>37</v>
      </c>
      <c r="D61" s="39" t="s">
        <v>270</v>
      </c>
      <c r="E61" s="60" t="s">
        <v>63</v>
      </c>
      <c r="F61" s="57">
        <v>12</v>
      </c>
      <c r="G61" s="58">
        <v>0</v>
      </c>
      <c r="H61" s="58">
        <f t="shared" si="15"/>
        <v>0</v>
      </c>
      <c r="I61" s="34"/>
      <c r="J61" s="211"/>
      <c r="K61" s="116"/>
    </row>
    <row r="62" spans="1:11" s="69" customFormat="1" ht="28.5" x14ac:dyDescent="0.25">
      <c r="A62" s="47" t="s">
        <v>368</v>
      </c>
      <c r="B62" s="38">
        <v>91940</v>
      </c>
      <c r="C62" s="54" t="s">
        <v>37</v>
      </c>
      <c r="D62" s="39" t="s">
        <v>128</v>
      </c>
      <c r="E62" s="60" t="s">
        <v>63</v>
      </c>
      <c r="F62" s="41">
        <v>79</v>
      </c>
      <c r="G62" s="40">
        <v>0</v>
      </c>
      <c r="H62" s="40">
        <f t="shared" si="15"/>
        <v>0</v>
      </c>
      <c r="I62" s="78"/>
      <c r="J62" s="211"/>
      <c r="K62" s="116"/>
    </row>
    <row r="63" spans="1:11" s="69" customFormat="1" ht="28.5" x14ac:dyDescent="0.25">
      <c r="A63" s="47" t="s">
        <v>369</v>
      </c>
      <c r="B63" s="38">
        <v>91943</v>
      </c>
      <c r="C63" s="54" t="s">
        <v>37</v>
      </c>
      <c r="D63" s="39" t="s">
        <v>269</v>
      </c>
      <c r="E63" s="60" t="s">
        <v>63</v>
      </c>
      <c r="F63" s="41">
        <v>31</v>
      </c>
      <c r="G63" s="40">
        <v>0</v>
      </c>
      <c r="H63" s="40">
        <f t="shared" ref="H63" si="17">F63*G63</f>
        <v>0</v>
      </c>
      <c r="I63" s="78"/>
      <c r="J63" s="211"/>
      <c r="K63" s="116"/>
    </row>
    <row r="64" spans="1:11" s="69" customFormat="1" ht="15" customHeight="1" x14ac:dyDescent="0.25">
      <c r="A64" s="47"/>
      <c r="B64" s="336" t="s">
        <v>64</v>
      </c>
      <c r="C64" s="337"/>
      <c r="D64" s="338"/>
      <c r="E64" s="74"/>
      <c r="F64" s="75"/>
      <c r="G64" s="76"/>
      <c r="H64" s="76"/>
      <c r="I64" s="34"/>
      <c r="J64" s="212"/>
      <c r="K64" s="117"/>
    </row>
    <row r="65" spans="1:12" s="69" customFormat="1" ht="42.75" x14ac:dyDescent="0.25">
      <c r="A65" s="47" t="s">
        <v>370</v>
      </c>
      <c r="B65" s="55">
        <v>91834</v>
      </c>
      <c r="C65" s="65" t="s">
        <v>37</v>
      </c>
      <c r="D65" s="39" t="s">
        <v>129</v>
      </c>
      <c r="E65" s="60" t="s">
        <v>39</v>
      </c>
      <c r="F65" s="57">
        <v>510.7</v>
      </c>
      <c r="G65" s="58">
        <v>0</v>
      </c>
      <c r="H65" s="58">
        <f t="shared" si="15"/>
        <v>0</v>
      </c>
      <c r="I65" s="34"/>
      <c r="J65" s="206"/>
      <c r="K65" s="116"/>
    </row>
    <row r="66" spans="1:12" ht="30" x14ac:dyDescent="0.25">
      <c r="A66" s="47"/>
      <c r="B66" s="55"/>
      <c r="C66" s="65"/>
      <c r="D66" s="113" t="s">
        <v>311</v>
      </c>
      <c r="E66" s="60"/>
      <c r="F66" s="57"/>
      <c r="G66" s="58"/>
      <c r="H66" s="58"/>
      <c r="I66" s="32"/>
      <c r="J66" s="206"/>
      <c r="K66" s="116"/>
    </row>
    <row r="67" spans="1:12" s="69" customFormat="1" ht="28.5" x14ac:dyDescent="0.25">
      <c r="A67" s="47" t="s">
        <v>371</v>
      </c>
      <c r="B67" s="55" t="s">
        <v>35</v>
      </c>
      <c r="C67" s="65" t="s">
        <v>35</v>
      </c>
      <c r="D67" s="56" t="s">
        <v>260</v>
      </c>
      <c r="E67" s="60" t="s">
        <v>39</v>
      </c>
      <c r="F67" s="57">
        <v>1.8</v>
      </c>
      <c r="G67" s="89">
        <v>0</v>
      </c>
      <c r="H67" s="58">
        <f t="shared" ref="H67:H79" si="18">F67*G67</f>
        <v>0</v>
      </c>
      <c r="I67" s="34"/>
      <c r="J67" s="206"/>
      <c r="K67" s="116">
        <v>9.3000000000000007</v>
      </c>
      <c r="L67" s="307"/>
    </row>
    <row r="68" spans="1:12" s="90" customFormat="1" ht="28.5" x14ac:dyDescent="0.25">
      <c r="A68" s="47" t="s">
        <v>434</v>
      </c>
      <c r="B68" s="55" t="s">
        <v>35</v>
      </c>
      <c r="C68" s="65" t="s">
        <v>35</v>
      </c>
      <c r="D68" s="93" t="s">
        <v>259</v>
      </c>
      <c r="E68" s="87" t="s">
        <v>39</v>
      </c>
      <c r="F68" s="88">
        <v>322.2</v>
      </c>
      <c r="G68" s="89">
        <v>0</v>
      </c>
      <c r="H68" s="89">
        <f t="shared" si="18"/>
        <v>0</v>
      </c>
      <c r="I68" s="92"/>
      <c r="J68" s="206"/>
      <c r="K68" s="116">
        <v>7.39</v>
      </c>
    </row>
    <row r="69" spans="1:12" s="90" customFormat="1" ht="28.5" x14ac:dyDescent="0.25">
      <c r="A69" s="47" t="s">
        <v>372</v>
      </c>
      <c r="B69" s="55" t="s">
        <v>35</v>
      </c>
      <c r="C69" s="65" t="s">
        <v>35</v>
      </c>
      <c r="D69" s="93" t="s">
        <v>657</v>
      </c>
      <c r="E69" s="87" t="s">
        <v>39</v>
      </c>
      <c r="F69" s="88">
        <v>35</v>
      </c>
      <c r="G69" s="89">
        <v>0</v>
      </c>
      <c r="H69" s="89">
        <f t="shared" ref="H69" si="19">F69*G69</f>
        <v>0</v>
      </c>
      <c r="I69" s="92"/>
      <c r="J69" s="206"/>
      <c r="K69" s="116"/>
    </row>
    <row r="70" spans="1:12" s="69" customFormat="1" ht="28.5" x14ac:dyDescent="0.25">
      <c r="A70" s="47" t="s">
        <v>435</v>
      </c>
      <c r="B70" s="55" t="s">
        <v>35</v>
      </c>
      <c r="C70" s="65" t="s">
        <v>35</v>
      </c>
      <c r="D70" s="56" t="s">
        <v>258</v>
      </c>
      <c r="E70" s="60" t="s">
        <v>39</v>
      </c>
      <c r="F70" s="57">
        <v>51.3</v>
      </c>
      <c r="G70" s="89">
        <v>0</v>
      </c>
      <c r="H70" s="58">
        <f t="shared" si="18"/>
        <v>0</v>
      </c>
      <c r="I70" s="34"/>
      <c r="J70" s="206"/>
      <c r="K70" s="116">
        <v>18.55</v>
      </c>
    </row>
    <row r="71" spans="1:12" s="69" customFormat="1" x14ac:dyDescent="0.25">
      <c r="A71" s="47" t="s">
        <v>373</v>
      </c>
      <c r="B71" s="55">
        <v>71111</v>
      </c>
      <c r="C71" s="65" t="s">
        <v>36</v>
      </c>
      <c r="D71" s="56" t="s">
        <v>308</v>
      </c>
      <c r="E71" s="60" t="s">
        <v>63</v>
      </c>
      <c r="F71" s="57">
        <v>9</v>
      </c>
      <c r="G71" s="58">
        <v>0</v>
      </c>
      <c r="H71" s="58">
        <f t="shared" si="18"/>
        <v>0</v>
      </c>
      <c r="I71" s="34"/>
      <c r="J71" s="206"/>
      <c r="K71" s="116"/>
    </row>
    <row r="72" spans="1:12" s="90" customFormat="1" x14ac:dyDescent="0.25">
      <c r="A72" s="47" t="s">
        <v>374</v>
      </c>
      <c r="B72" s="84"/>
      <c r="C72" s="85" t="s">
        <v>38</v>
      </c>
      <c r="D72" s="93" t="s">
        <v>261</v>
      </c>
      <c r="E72" s="87" t="s">
        <v>63</v>
      </c>
      <c r="F72" s="88">
        <v>32</v>
      </c>
      <c r="G72" s="89">
        <v>0</v>
      </c>
      <c r="H72" s="89">
        <f t="shared" si="18"/>
        <v>0</v>
      </c>
      <c r="I72" s="92"/>
      <c r="J72" s="206"/>
      <c r="K72" s="116">
        <v>3.05</v>
      </c>
    </row>
    <row r="73" spans="1:12" s="90" customFormat="1" x14ac:dyDescent="0.25">
      <c r="A73" s="47" t="s">
        <v>375</v>
      </c>
      <c r="B73" s="84"/>
      <c r="C73" s="85" t="s">
        <v>38</v>
      </c>
      <c r="D73" s="93" t="s">
        <v>262</v>
      </c>
      <c r="E73" s="87" t="s">
        <v>63</v>
      </c>
      <c r="F73" s="88">
        <v>138</v>
      </c>
      <c r="G73" s="89">
        <v>0</v>
      </c>
      <c r="H73" s="89">
        <f t="shared" si="18"/>
        <v>0</v>
      </c>
      <c r="I73" s="92"/>
      <c r="J73" s="206"/>
      <c r="K73" s="116">
        <v>1.97</v>
      </c>
    </row>
    <row r="74" spans="1:12" s="69" customFormat="1" x14ac:dyDescent="0.25">
      <c r="A74" s="47" t="s">
        <v>376</v>
      </c>
      <c r="B74" s="55">
        <v>72374</v>
      </c>
      <c r="C74" s="65" t="s">
        <v>36</v>
      </c>
      <c r="D74" s="56" t="s">
        <v>309</v>
      </c>
      <c r="E74" s="60" t="s">
        <v>63</v>
      </c>
      <c r="F74" s="57">
        <v>2</v>
      </c>
      <c r="G74" s="58">
        <v>0</v>
      </c>
      <c r="H74" s="58">
        <f t="shared" si="18"/>
        <v>0</v>
      </c>
      <c r="I74" s="34"/>
      <c r="J74" s="206"/>
      <c r="K74" s="116"/>
    </row>
    <row r="75" spans="1:12" s="90" customFormat="1" x14ac:dyDescent="0.25">
      <c r="A75" s="47" t="s">
        <v>377</v>
      </c>
      <c r="B75" s="84"/>
      <c r="C75" s="85" t="s">
        <v>38</v>
      </c>
      <c r="D75" s="93" t="s">
        <v>263</v>
      </c>
      <c r="E75" s="87" t="s">
        <v>63</v>
      </c>
      <c r="F75" s="88">
        <v>84</v>
      </c>
      <c r="G75" s="89">
        <v>0</v>
      </c>
      <c r="H75" s="89">
        <f t="shared" si="18"/>
        <v>0</v>
      </c>
      <c r="I75" s="92"/>
      <c r="J75" s="206"/>
      <c r="K75" s="116">
        <v>0.81</v>
      </c>
    </row>
    <row r="76" spans="1:12" s="90" customFormat="1" x14ac:dyDescent="0.25">
      <c r="A76" s="47" t="s">
        <v>378</v>
      </c>
      <c r="B76" s="84"/>
      <c r="C76" s="85" t="s">
        <v>38</v>
      </c>
      <c r="D76" s="93" t="s">
        <v>264</v>
      </c>
      <c r="E76" s="87" t="s">
        <v>63</v>
      </c>
      <c r="F76" s="88">
        <v>2</v>
      </c>
      <c r="G76" s="89">
        <v>0</v>
      </c>
      <c r="H76" s="89">
        <f t="shared" si="18"/>
        <v>0</v>
      </c>
      <c r="I76" s="92"/>
      <c r="J76" s="206"/>
      <c r="K76" s="116">
        <v>15.83</v>
      </c>
    </row>
    <row r="77" spans="1:12" s="90" customFormat="1" x14ac:dyDescent="0.25">
      <c r="A77" s="47" t="s">
        <v>379</v>
      </c>
      <c r="B77" s="84"/>
      <c r="C77" s="85" t="s">
        <v>38</v>
      </c>
      <c r="D77" s="93" t="s">
        <v>268</v>
      </c>
      <c r="E77" s="87" t="s">
        <v>63</v>
      </c>
      <c r="F77" s="88">
        <v>9</v>
      </c>
      <c r="G77" s="89">
        <v>0</v>
      </c>
      <c r="H77" s="89">
        <f t="shared" si="18"/>
        <v>0</v>
      </c>
      <c r="I77" s="92"/>
      <c r="J77" s="206"/>
      <c r="K77" s="116">
        <v>16.829999999999998</v>
      </c>
    </row>
    <row r="78" spans="1:12" s="90" customFormat="1" x14ac:dyDescent="0.25">
      <c r="A78" s="47" t="s">
        <v>380</v>
      </c>
      <c r="B78" s="84"/>
      <c r="C78" s="85" t="s">
        <v>38</v>
      </c>
      <c r="D78" s="93" t="s">
        <v>267</v>
      </c>
      <c r="E78" s="87" t="s">
        <v>39</v>
      </c>
      <c r="F78" s="88">
        <v>51.3</v>
      </c>
      <c r="G78" s="89">
        <v>0</v>
      </c>
      <c r="H78" s="89">
        <f t="shared" si="18"/>
        <v>0</v>
      </c>
      <c r="I78" s="92"/>
      <c r="J78" s="206"/>
      <c r="K78" s="116">
        <v>18.34</v>
      </c>
    </row>
    <row r="79" spans="1:12" s="90" customFormat="1" x14ac:dyDescent="0.25">
      <c r="A79" s="47" t="s">
        <v>381</v>
      </c>
      <c r="B79" s="84"/>
      <c r="C79" s="85" t="s">
        <v>38</v>
      </c>
      <c r="D79" s="93" t="s">
        <v>266</v>
      </c>
      <c r="E79" s="87" t="s">
        <v>39</v>
      </c>
      <c r="F79" s="88">
        <v>357.2</v>
      </c>
      <c r="G79" s="89">
        <v>0</v>
      </c>
      <c r="H79" s="89">
        <f t="shared" si="18"/>
        <v>0</v>
      </c>
      <c r="I79" s="92"/>
      <c r="J79" s="206"/>
      <c r="K79" s="116">
        <v>1.8</v>
      </c>
    </row>
    <row r="80" spans="1:12" s="90" customFormat="1" x14ac:dyDescent="0.25">
      <c r="A80" s="47" t="s">
        <v>382</v>
      </c>
      <c r="B80" s="84"/>
      <c r="C80" s="85" t="s">
        <v>38</v>
      </c>
      <c r="D80" s="93" t="s">
        <v>265</v>
      </c>
      <c r="E80" s="87" t="s">
        <v>39</v>
      </c>
      <c r="F80" s="88">
        <v>1.8</v>
      </c>
      <c r="G80" s="89">
        <v>0</v>
      </c>
      <c r="H80" s="89">
        <f t="shared" ref="H80" si="20">F80*G80</f>
        <v>0</v>
      </c>
      <c r="I80" s="92"/>
      <c r="J80" s="206"/>
      <c r="K80" s="116">
        <v>6.8</v>
      </c>
    </row>
    <row r="81" spans="1:11" s="90" customFormat="1" ht="25.5" customHeight="1" x14ac:dyDescent="0.25">
      <c r="A81" s="47"/>
      <c r="B81" s="84"/>
      <c r="C81" s="85"/>
      <c r="D81" s="113" t="s">
        <v>312</v>
      </c>
      <c r="E81" s="87"/>
      <c r="F81" s="88"/>
      <c r="G81" s="89"/>
      <c r="H81" s="89"/>
      <c r="I81" s="92"/>
      <c r="J81" s="206"/>
      <c r="K81" s="116"/>
    </row>
    <row r="82" spans="1:11" s="90" customFormat="1" x14ac:dyDescent="0.25">
      <c r="A82" s="47" t="s">
        <v>383</v>
      </c>
      <c r="B82" s="84"/>
      <c r="C82" s="85" t="s">
        <v>35</v>
      </c>
      <c r="D82" s="93" t="s">
        <v>310</v>
      </c>
      <c r="E82" s="87" t="s">
        <v>63</v>
      </c>
      <c r="F82" s="88">
        <v>25</v>
      </c>
      <c r="G82" s="89">
        <v>0</v>
      </c>
      <c r="H82" s="89">
        <f>F82*G82</f>
        <v>0</v>
      </c>
      <c r="I82" s="92"/>
      <c r="J82" s="206"/>
      <c r="K82" s="116">
        <v>8.3000000000000007</v>
      </c>
    </row>
    <row r="83" spans="1:11" s="90" customFormat="1" x14ac:dyDescent="0.25">
      <c r="A83" s="47" t="s">
        <v>384</v>
      </c>
      <c r="B83" s="84"/>
      <c r="C83" s="85" t="s">
        <v>35</v>
      </c>
      <c r="D83" s="93" t="s">
        <v>308</v>
      </c>
      <c r="E83" s="87" t="s">
        <v>63</v>
      </c>
      <c r="F83" s="88">
        <v>40</v>
      </c>
      <c r="G83" s="89">
        <v>0</v>
      </c>
      <c r="H83" s="89">
        <f t="shared" ref="H83:H84" si="21">F83*G83</f>
        <v>0</v>
      </c>
      <c r="I83" s="92"/>
      <c r="J83" s="206"/>
      <c r="K83" s="116">
        <v>19.649999999999999</v>
      </c>
    </row>
    <row r="84" spans="1:11" s="90" customFormat="1" x14ac:dyDescent="0.25">
      <c r="A84" s="47" t="s">
        <v>158</v>
      </c>
      <c r="B84" s="84"/>
      <c r="C84" s="85" t="s">
        <v>35</v>
      </c>
      <c r="D84" s="93" t="s">
        <v>313</v>
      </c>
      <c r="E84" s="87" t="s">
        <v>63</v>
      </c>
      <c r="F84" s="88">
        <v>3</v>
      </c>
      <c r="G84" s="89">
        <v>0</v>
      </c>
      <c r="H84" s="89">
        <f t="shared" si="21"/>
        <v>0</v>
      </c>
      <c r="I84" s="92"/>
      <c r="J84" s="206"/>
      <c r="K84" s="116">
        <v>17.13</v>
      </c>
    </row>
    <row r="85" spans="1:11" s="90" customFormat="1" x14ac:dyDescent="0.25">
      <c r="A85" s="47" t="s">
        <v>659</v>
      </c>
      <c r="B85" s="84"/>
      <c r="C85" s="85" t="s">
        <v>35</v>
      </c>
      <c r="D85" s="93" t="s">
        <v>309</v>
      </c>
      <c r="E85" s="87" t="s">
        <v>63</v>
      </c>
      <c r="F85" s="88">
        <v>66</v>
      </c>
      <c r="G85" s="89">
        <v>0</v>
      </c>
      <c r="H85" s="89">
        <f t="shared" ref="H85:H88" si="22">F85*G85</f>
        <v>0</v>
      </c>
      <c r="I85" s="92"/>
      <c r="J85" s="206"/>
      <c r="K85" s="116">
        <v>12.45</v>
      </c>
    </row>
    <row r="86" spans="1:11" s="90" customFormat="1" x14ac:dyDescent="0.25">
      <c r="A86" s="47" t="s">
        <v>385</v>
      </c>
      <c r="B86" s="84"/>
      <c r="C86" s="85" t="s">
        <v>35</v>
      </c>
      <c r="D86" s="93" t="s">
        <v>314</v>
      </c>
      <c r="E86" s="87" t="s">
        <v>63</v>
      </c>
      <c r="F86" s="88">
        <v>2</v>
      </c>
      <c r="G86" s="89">
        <v>0</v>
      </c>
      <c r="H86" s="89">
        <f t="shared" si="22"/>
        <v>0</v>
      </c>
      <c r="I86" s="92"/>
      <c r="J86" s="206"/>
      <c r="K86" s="116">
        <v>14.45</v>
      </c>
    </row>
    <row r="87" spans="1:11" s="90" customFormat="1" x14ac:dyDescent="0.25">
      <c r="A87" s="47" t="s">
        <v>386</v>
      </c>
      <c r="B87" s="84"/>
      <c r="C87" s="85" t="s">
        <v>35</v>
      </c>
      <c r="D87" s="93" t="s">
        <v>263</v>
      </c>
      <c r="E87" s="87" t="s">
        <v>63</v>
      </c>
      <c r="F87" s="88">
        <v>802</v>
      </c>
      <c r="G87" s="89">
        <v>0</v>
      </c>
      <c r="H87" s="89">
        <f t="shared" si="22"/>
        <v>0</v>
      </c>
      <c r="I87" s="92"/>
      <c r="J87" s="206"/>
      <c r="K87" s="116">
        <v>0.81</v>
      </c>
    </row>
    <row r="88" spans="1:11" s="69" customFormat="1" x14ac:dyDescent="0.25">
      <c r="A88" s="47" t="s">
        <v>387</v>
      </c>
      <c r="B88" s="55"/>
      <c r="C88" s="65" t="s">
        <v>35</v>
      </c>
      <c r="D88" s="56" t="s">
        <v>315</v>
      </c>
      <c r="E88" s="60" t="s">
        <v>63</v>
      </c>
      <c r="F88" s="57">
        <v>3</v>
      </c>
      <c r="G88" s="58">
        <v>0</v>
      </c>
      <c r="H88" s="58">
        <f t="shared" si="22"/>
        <v>0</v>
      </c>
      <c r="I88" s="34"/>
      <c r="J88" s="206"/>
      <c r="K88" s="116">
        <v>17.13</v>
      </c>
    </row>
    <row r="89" spans="1:11" s="69" customFormat="1" x14ac:dyDescent="0.25">
      <c r="A89" s="47" t="s">
        <v>388</v>
      </c>
      <c r="B89" s="55"/>
      <c r="C89" s="65" t="s">
        <v>35</v>
      </c>
      <c r="D89" s="56" t="s">
        <v>264</v>
      </c>
      <c r="E89" s="60" t="s">
        <v>63</v>
      </c>
      <c r="F89" s="57">
        <v>66</v>
      </c>
      <c r="G89" s="58">
        <v>0</v>
      </c>
      <c r="H89" s="58">
        <f t="shared" ref="H89" si="23">F89*G89</f>
        <v>0</v>
      </c>
      <c r="I89" s="34"/>
      <c r="J89" s="206"/>
      <c r="K89" s="116">
        <v>12.45</v>
      </c>
    </row>
    <row r="90" spans="1:11" s="69" customFormat="1" x14ac:dyDescent="0.25">
      <c r="A90" s="47" t="s">
        <v>389</v>
      </c>
      <c r="B90" s="55"/>
      <c r="C90" s="65" t="s">
        <v>35</v>
      </c>
      <c r="D90" s="56" t="s">
        <v>316</v>
      </c>
      <c r="E90" s="60" t="s">
        <v>63</v>
      </c>
      <c r="F90" s="57">
        <v>2</v>
      </c>
      <c r="G90" s="58">
        <v>0</v>
      </c>
      <c r="H90" s="58">
        <f t="shared" ref="H90:H91" si="24">F90*G90</f>
        <v>0</v>
      </c>
      <c r="I90" s="34"/>
      <c r="J90" s="206"/>
      <c r="K90" s="116">
        <v>14.45</v>
      </c>
    </row>
    <row r="91" spans="1:11" s="69" customFormat="1" x14ac:dyDescent="0.25">
      <c r="A91" s="47" t="s">
        <v>159</v>
      </c>
      <c r="B91" s="55"/>
      <c r="C91" s="65" t="s">
        <v>35</v>
      </c>
      <c r="D91" s="56" t="s">
        <v>317</v>
      </c>
      <c r="E91" s="60" t="s">
        <v>63</v>
      </c>
      <c r="F91" s="57">
        <v>25</v>
      </c>
      <c r="G91" s="58">
        <v>0</v>
      </c>
      <c r="H91" s="58">
        <f t="shared" si="24"/>
        <v>0</v>
      </c>
      <c r="I91" s="34"/>
      <c r="J91" s="206"/>
      <c r="K91" s="116">
        <v>12.45</v>
      </c>
    </row>
    <row r="92" spans="1:11" s="69" customFormat="1" x14ac:dyDescent="0.25">
      <c r="A92" s="47" t="s">
        <v>160</v>
      </c>
      <c r="B92" s="55"/>
      <c r="C92" s="65" t="s">
        <v>35</v>
      </c>
      <c r="D92" s="56" t="s">
        <v>318</v>
      </c>
      <c r="E92" s="60" t="s">
        <v>63</v>
      </c>
      <c r="F92" s="57">
        <v>40</v>
      </c>
      <c r="G92" s="58">
        <v>0</v>
      </c>
      <c r="H92" s="58">
        <f t="shared" ref="H92:H94" si="25">F92*G92</f>
        <v>0</v>
      </c>
      <c r="I92" s="34"/>
      <c r="J92" s="206"/>
      <c r="K92" s="116">
        <v>12.45</v>
      </c>
    </row>
    <row r="93" spans="1:11" s="69" customFormat="1" x14ac:dyDescent="0.25">
      <c r="A93" s="47" t="s">
        <v>161</v>
      </c>
      <c r="B93" s="55"/>
      <c r="C93" s="65" t="s">
        <v>35</v>
      </c>
      <c r="D93" s="56" t="s">
        <v>319</v>
      </c>
      <c r="E93" s="60" t="s">
        <v>63</v>
      </c>
      <c r="F93" s="57">
        <v>4</v>
      </c>
      <c r="G93" s="58">
        <v>0</v>
      </c>
      <c r="H93" s="58">
        <f t="shared" si="25"/>
        <v>0</v>
      </c>
      <c r="I93" s="34"/>
      <c r="J93" s="206"/>
      <c r="K93" s="116">
        <v>17.13</v>
      </c>
    </row>
    <row r="94" spans="1:11" s="69" customFormat="1" x14ac:dyDescent="0.25">
      <c r="A94" s="47" t="s">
        <v>162</v>
      </c>
      <c r="B94" s="55"/>
      <c r="C94" s="65" t="s">
        <v>35</v>
      </c>
      <c r="D94" s="56" t="s">
        <v>320</v>
      </c>
      <c r="E94" s="60" t="s">
        <v>63</v>
      </c>
      <c r="F94" s="57">
        <v>2</v>
      </c>
      <c r="G94" s="58">
        <v>0</v>
      </c>
      <c r="H94" s="58">
        <f t="shared" si="25"/>
        <v>0</v>
      </c>
      <c r="I94" s="34"/>
      <c r="J94" s="206"/>
      <c r="K94" s="116">
        <v>12.45</v>
      </c>
    </row>
    <row r="95" spans="1:11" s="90" customFormat="1" ht="15" x14ac:dyDescent="0.25">
      <c r="A95" s="47"/>
      <c r="B95" s="84"/>
      <c r="C95" s="85"/>
      <c r="D95" s="112" t="s">
        <v>366</v>
      </c>
      <c r="E95" s="87"/>
      <c r="F95" s="88"/>
      <c r="G95" s="89"/>
      <c r="H95" s="89"/>
      <c r="I95" s="92"/>
      <c r="J95" s="206"/>
      <c r="K95" s="116"/>
    </row>
    <row r="96" spans="1:11" s="69" customFormat="1" x14ac:dyDescent="0.25">
      <c r="A96" s="47" t="s">
        <v>163</v>
      </c>
      <c r="B96" s="55">
        <v>70251</v>
      </c>
      <c r="C96" s="65" t="s">
        <v>36</v>
      </c>
      <c r="D96" s="56" t="s">
        <v>271</v>
      </c>
      <c r="E96" s="60" t="s">
        <v>63</v>
      </c>
      <c r="F96" s="57">
        <v>4222</v>
      </c>
      <c r="G96" s="58">
        <v>0</v>
      </c>
      <c r="H96" s="58">
        <f t="shared" ref="H96:H103" si="26">F96*G96</f>
        <v>0</v>
      </c>
      <c r="I96" s="34"/>
      <c r="J96" s="206"/>
      <c r="K96" s="116"/>
    </row>
    <row r="97" spans="1:11" s="90" customFormat="1" x14ac:dyDescent="0.25">
      <c r="A97" s="47" t="s">
        <v>164</v>
      </c>
      <c r="B97" s="84"/>
      <c r="C97" s="85" t="s">
        <v>38</v>
      </c>
      <c r="D97" s="93" t="s">
        <v>272</v>
      </c>
      <c r="E97" s="87" t="s">
        <v>63</v>
      </c>
      <c r="F97" s="88">
        <v>170</v>
      </c>
      <c r="G97" s="89">
        <v>0</v>
      </c>
      <c r="H97" s="89">
        <f t="shared" si="26"/>
        <v>0</v>
      </c>
      <c r="I97" s="92"/>
      <c r="J97" s="206"/>
      <c r="K97" s="116">
        <v>0.06</v>
      </c>
    </row>
    <row r="98" spans="1:11" s="90" customFormat="1" x14ac:dyDescent="0.25">
      <c r="A98" s="47" t="s">
        <v>165</v>
      </c>
      <c r="B98" s="84"/>
      <c r="C98" s="85" t="s">
        <v>38</v>
      </c>
      <c r="D98" s="93" t="s">
        <v>273</v>
      </c>
      <c r="E98" s="87" t="s">
        <v>63</v>
      </c>
      <c r="F98" s="88">
        <v>170</v>
      </c>
      <c r="G98" s="89">
        <v>0</v>
      </c>
      <c r="H98" s="89">
        <f t="shared" si="26"/>
        <v>0</v>
      </c>
      <c r="I98" s="92"/>
      <c r="J98" s="206"/>
      <c r="K98" s="116">
        <v>0.62</v>
      </c>
    </row>
    <row r="99" spans="1:11" s="69" customFormat="1" x14ac:dyDescent="0.25">
      <c r="A99" s="47" t="s">
        <v>166</v>
      </c>
      <c r="B99" s="55">
        <v>71872</v>
      </c>
      <c r="C99" s="65" t="s">
        <v>36</v>
      </c>
      <c r="D99" s="56" t="s">
        <v>274</v>
      </c>
      <c r="E99" s="60" t="s">
        <v>63</v>
      </c>
      <c r="F99" s="57">
        <v>3544</v>
      </c>
      <c r="G99" s="58">
        <v>0</v>
      </c>
      <c r="H99" s="58">
        <f t="shared" si="26"/>
        <v>0</v>
      </c>
      <c r="I99" s="34"/>
      <c r="J99" s="206"/>
      <c r="K99" s="116"/>
    </row>
    <row r="100" spans="1:11" s="69" customFormat="1" x14ac:dyDescent="0.25">
      <c r="A100" s="47" t="s">
        <v>660</v>
      </c>
      <c r="B100" s="55">
        <v>71981</v>
      </c>
      <c r="C100" s="65" t="s">
        <v>36</v>
      </c>
      <c r="D100" s="56" t="s">
        <v>275</v>
      </c>
      <c r="E100" s="60" t="s">
        <v>63</v>
      </c>
      <c r="F100" s="57">
        <v>4150</v>
      </c>
      <c r="G100" s="58">
        <v>0</v>
      </c>
      <c r="H100" s="58">
        <f t="shared" si="26"/>
        <v>0</v>
      </c>
      <c r="I100" s="34"/>
      <c r="J100" s="206"/>
      <c r="K100" s="116"/>
    </row>
    <row r="101" spans="1:11" s="90" customFormat="1" x14ac:dyDescent="0.25">
      <c r="A101" s="47" t="s">
        <v>167</v>
      </c>
      <c r="B101" s="84"/>
      <c r="C101" s="85" t="s">
        <v>38</v>
      </c>
      <c r="D101" s="93" t="s">
        <v>276</v>
      </c>
      <c r="E101" s="87" t="s">
        <v>63</v>
      </c>
      <c r="F101" s="88">
        <v>170</v>
      </c>
      <c r="G101" s="89">
        <v>0</v>
      </c>
      <c r="H101" s="89">
        <f t="shared" si="26"/>
        <v>0</v>
      </c>
      <c r="I101" s="92"/>
      <c r="J101" s="206"/>
      <c r="K101" s="116">
        <v>0.11</v>
      </c>
    </row>
    <row r="102" spans="1:11" s="90" customFormat="1" x14ac:dyDescent="0.25">
      <c r="A102" s="47" t="s">
        <v>168</v>
      </c>
      <c r="B102" s="84"/>
      <c r="C102" s="85" t="s">
        <v>38</v>
      </c>
      <c r="D102" s="93" t="s">
        <v>277</v>
      </c>
      <c r="E102" s="87" t="s">
        <v>63</v>
      </c>
      <c r="F102" s="88">
        <v>170</v>
      </c>
      <c r="G102" s="89">
        <v>0</v>
      </c>
      <c r="H102" s="89">
        <f t="shared" si="26"/>
        <v>0</v>
      </c>
      <c r="I102" s="92"/>
      <c r="J102" s="206"/>
      <c r="K102" s="116"/>
    </row>
    <row r="103" spans="1:11" s="69" customFormat="1" x14ac:dyDescent="0.25">
      <c r="A103" s="47" t="s">
        <v>169</v>
      </c>
      <c r="B103" s="55">
        <v>72660</v>
      </c>
      <c r="C103" s="65" t="s">
        <v>36</v>
      </c>
      <c r="D103" s="56" t="s">
        <v>278</v>
      </c>
      <c r="E103" s="60" t="s">
        <v>63</v>
      </c>
      <c r="F103" s="57">
        <v>170</v>
      </c>
      <c r="G103" s="58">
        <v>0</v>
      </c>
      <c r="H103" s="58">
        <f t="shared" si="26"/>
        <v>0</v>
      </c>
      <c r="I103" s="34"/>
      <c r="J103" s="206"/>
      <c r="K103" s="116"/>
    </row>
    <row r="104" spans="1:11" s="69" customFormat="1" x14ac:dyDescent="0.25">
      <c r="A104" s="47"/>
      <c r="B104" s="55"/>
      <c r="C104" s="65"/>
      <c r="D104" s="56"/>
      <c r="E104" s="60"/>
      <c r="F104" s="57"/>
      <c r="G104" s="58"/>
      <c r="H104" s="58"/>
      <c r="I104" s="34"/>
      <c r="J104" s="206"/>
      <c r="K104" s="116"/>
    </row>
    <row r="105" spans="1:11" ht="15" customHeight="1" x14ac:dyDescent="0.25">
      <c r="A105" s="47"/>
      <c r="B105" s="333" t="s">
        <v>155</v>
      </c>
      <c r="C105" s="334"/>
      <c r="D105" s="335"/>
      <c r="E105" s="51"/>
      <c r="F105" s="52"/>
      <c r="G105" s="53"/>
      <c r="H105" s="53"/>
      <c r="I105" s="32"/>
      <c r="J105" s="206"/>
      <c r="K105" s="117"/>
    </row>
    <row r="106" spans="1:11" s="69" customFormat="1" x14ac:dyDescent="0.25">
      <c r="A106" s="47" t="s">
        <v>170</v>
      </c>
      <c r="B106" s="55" t="s">
        <v>137</v>
      </c>
      <c r="C106" s="65" t="s">
        <v>37</v>
      </c>
      <c r="D106" s="39" t="s">
        <v>302</v>
      </c>
      <c r="E106" s="60" t="s">
        <v>63</v>
      </c>
      <c r="F106" s="57">
        <v>15</v>
      </c>
      <c r="G106" s="58">
        <v>0</v>
      </c>
      <c r="H106" s="58">
        <f t="shared" si="15"/>
        <v>0</v>
      </c>
      <c r="I106" s="34"/>
      <c r="J106" s="206"/>
      <c r="K106" s="116"/>
    </row>
    <row r="107" spans="1:11" s="69" customFormat="1" x14ac:dyDescent="0.25">
      <c r="A107" s="47" t="s">
        <v>171</v>
      </c>
      <c r="B107" s="55" t="s">
        <v>137</v>
      </c>
      <c r="C107" s="65" t="s">
        <v>37</v>
      </c>
      <c r="D107" s="39" t="s">
        <v>303</v>
      </c>
      <c r="E107" s="60" t="s">
        <v>63</v>
      </c>
      <c r="F107" s="57">
        <v>2</v>
      </c>
      <c r="G107" s="58">
        <v>0</v>
      </c>
      <c r="H107" s="58">
        <f t="shared" ref="H107:H109" si="27">F107*G107</f>
        <v>0</v>
      </c>
      <c r="I107" s="34"/>
      <c r="J107" s="206"/>
      <c r="K107" s="116"/>
    </row>
    <row r="108" spans="1:11" s="69" customFormat="1" x14ac:dyDescent="0.25">
      <c r="A108" s="47" t="s">
        <v>172</v>
      </c>
      <c r="B108" s="55" t="s">
        <v>137</v>
      </c>
      <c r="C108" s="65" t="s">
        <v>37</v>
      </c>
      <c r="D108" s="39" t="s">
        <v>304</v>
      </c>
      <c r="E108" s="60" t="s">
        <v>63</v>
      </c>
      <c r="F108" s="57">
        <v>5</v>
      </c>
      <c r="G108" s="58">
        <v>0</v>
      </c>
      <c r="H108" s="58">
        <f t="shared" si="27"/>
        <v>0</v>
      </c>
      <c r="I108" s="34"/>
      <c r="J108" s="206"/>
      <c r="K108" s="116"/>
    </row>
    <row r="109" spans="1:11" s="69" customFormat="1" ht="15" customHeight="1" x14ac:dyDescent="0.25">
      <c r="A109" s="47" t="s">
        <v>173</v>
      </c>
      <c r="B109" s="55" t="s">
        <v>137</v>
      </c>
      <c r="C109" s="65" t="s">
        <v>37</v>
      </c>
      <c r="D109" s="39" t="s">
        <v>305</v>
      </c>
      <c r="E109" s="60" t="s">
        <v>63</v>
      </c>
      <c r="F109" s="57">
        <v>1</v>
      </c>
      <c r="G109" s="58">
        <v>0</v>
      </c>
      <c r="H109" s="58">
        <f t="shared" si="27"/>
        <v>0</v>
      </c>
      <c r="I109" s="34"/>
      <c r="J109" s="206"/>
      <c r="K109" s="116"/>
    </row>
    <row r="110" spans="1:11" s="90" customFormat="1" ht="15" customHeight="1" x14ac:dyDescent="0.25">
      <c r="A110" s="47" t="s">
        <v>174</v>
      </c>
      <c r="B110" s="84"/>
      <c r="C110" s="85" t="s">
        <v>38</v>
      </c>
      <c r="D110" s="86" t="s">
        <v>306</v>
      </c>
      <c r="E110" s="87" t="s">
        <v>63</v>
      </c>
      <c r="F110" s="88">
        <v>1</v>
      </c>
      <c r="G110" s="89">
        <v>0</v>
      </c>
      <c r="H110" s="89">
        <f t="shared" ref="H110" si="28">F110*G110</f>
        <v>0</v>
      </c>
      <c r="I110" s="92"/>
      <c r="J110" s="207"/>
      <c r="K110" s="116">
        <v>8.93</v>
      </c>
    </row>
    <row r="111" spans="1:11" s="90" customFormat="1" ht="15" customHeight="1" x14ac:dyDescent="0.25">
      <c r="A111" s="47" t="s">
        <v>175</v>
      </c>
      <c r="B111" s="84"/>
      <c r="C111" s="85" t="s">
        <v>38</v>
      </c>
      <c r="D111" s="86" t="s">
        <v>674</v>
      </c>
      <c r="E111" s="87" t="s">
        <v>63</v>
      </c>
      <c r="F111" s="88">
        <v>1</v>
      </c>
      <c r="G111" s="89">
        <v>0</v>
      </c>
      <c r="H111" s="89">
        <f t="shared" ref="H111" si="29">F111*G111</f>
        <v>0</v>
      </c>
      <c r="I111" s="92"/>
      <c r="J111" s="206"/>
      <c r="K111" s="116">
        <v>28.7</v>
      </c>
    </row>
    <row r="112" spans="1:11" s="69" customFormat="1" ht="15" customHeight="1" x14ac:dyDescent="0.25">
      <c r="A112" s="47" t="s">
        <v>661</v>
      </c>
      <c r="B112" s="55">
        <v>71451</v>
      </c>
      <c r="C112" s="65" t="s">
        <v>36</v>
      </c>
      <c r="D112" s="39" t="s">
        <v>307</v>
      </c>
      <c r="E112" s="60" t="s">
        <v>63</v>
      </c>
      <c r="F112" s="57">
        <v>4</v>
      </c>
      <c r="G112" s="58">
        <v>0</v>
      </c>
      <c r="H112" s="58">
        <f t="shared" ref="H112" si="30">F112*G112</f>
        <v>0</v>
      </c>
      <c r="I112" s="34"/>
      <c r="J112" s="206"/>
      <c r="K112" s="116"/>
    </row>
    <row r="113" spans="1:11" ht="15" customHeight="1" x14ac:dyDescent="0.25">
      <c r="A113" s="47"/>
      <c r="B113" s="333" t="s">
        <v>65</v>
      </c>
      <c r="C113" s="334"/>
      <c r="D113" s="335"/>
      <c r="E113" s="51"/>
      <c r="F113" s="52"/>
      <c r="G113" s="53"/>
      <c r="H113" s="53"/>
      <c r="I113" s="32"/>
      <c r="J113" s="206"/>
      <c r="K113" s="117"/>
    </row>
    <row r="114" spans="1:11" s="69" customFormat="1" ht="28.5" x14ac:dyDescent="0.25">
      <c r="A114" s="47" t="s">
        <v>176</v>
      </c>
      <c r="B114" s="72">
        <v>91925</v>
      </c>
      <c r="C114" s="73" t="s">
        <v>37</v>
      </c>
      <c r="D114" s="39" t="s">
        <v>279</v>
      </c>
      <c r="E114" s="60" t="s">
        <v>39</v>
      </c>
      <c r="F114" s="57">
        <v>82.6</v>
      </c>
      <c r="G114" s="58">
        <v>0</v>
      </c>
      <c r="H114" s="58">
        <f>F114*G114</f>
        <v>0</v>
      </c>
      <c r="I114" s="34"/>
      <c r="J114" s="206"/>
      <c r="K114" s="116"/>
    </row>
    <row r="115" spans="1:11" s="69" customFormat="1" ht="28.5" x14ac:dyDescent="0.25">
      <c r="A115" s="47" t="s">
        <v>177</v>
      </c>
      <c r="B115" s="72">
        <v>91925</v>
      </c>
      <c r="C115" s="73" t="s">
        <v>37</v>
      </c>
      <c r="D115" s="39" t="s">
        <v>280</v>
      </c>
      <c r="E115" s="60" t="s">
        <v>39</v>
      </c>
      <c r="F115" s="57">
        <v>27.9</v>
      </c>
      <c r="G115" s="58">
        <v>0</v>
      </c>
      <c r="H115" s="58">
        <f t="shared" ref="H115:H116" si="31">F115*G115</f>
        <v>0</v>
      </c>
      <c r="I115" s="34"/>
      <c r="J115" s="206"/>
      <c r="K115" s="116"/>
    </row>
    <row r="116" spans="1:11" s="69" customFormat="1" ht="28.5" x14ac:dyDescent="0.25">
      <c r="A116" s="47" t="s">
        <v>178</v>
      </c>
      <c r="B116" s="72">
        <v>91925</v>
      </c>
      <c r="C116" s="73" t="s">
        <v>37</v>
      </c>
      <c r="D116" s="39" t="s">
        <v>281</v>
      </c>
      <c r="E116" s="60" t="s">
        <v>39</v>
      </c>
      <c r="F116" s="57">
        <v>691.2</v>
      </c>
      <c r="G116" s="58">
        <v>0</v>
      </c>
      <c r="H116" s="58">
        <f t="shared" si="31"/>
        <v>0</v>
      </c>
      <c r="I116" s="34"/>
      <c r="J116" s="206"/>
      <c r="K116" s="116"/>
    </row>
    <row r="117" spans="1:11" s="69" customFormat="1" ht="28.5" x14ac:dyDescent="0.25">
      <c r="A117" s="47" t="s">
        <v>179</v>
      </c>
      <c r="B117" s="72">
        <v>91927</v>
      </c>
      <c r="C117" s="73" t="s">
        <v>37</v>
      </c>
      <c r="D117" s="39" t="s">
        <v>282</v>
      </c>
      <c r="E117" s="60" t="s">
        <v>39</v>
      </c>
      <c r="F117" s="57">
        <v>762.9</v>
      </c>
      <c r="G117" s="58">
        <v>0</v>
      </c>
      <c r="H117" s="58">
        <f t="shared" ref="H117:H130" si="32">F117*G117</f>
        <v>0</v>
      </c>
      <c r="I117" s="34"/>
      <c r="J117" s="206"/>
      <c r="K117" s="116"/>
    </row>
    <row r="118" spans="1:11" s="69" customFormat="1" ht="28.5" x14ac:dyDescent="0.25">
      <c r="A118" s="47" t="s">
        <v>180</v>
      </c>
      <c r="B118" s="72">
        <v>91927</v>
      </c>
      <c r="C118" s="73" t="s">
        <v>37</v>
      </c>
      <c r="D118" s="39" t="s">
        <v>283</v>
      </c>
      <c r="E118" s="60" t="s">
        <v>39</v>
      </c>
      <c r="F118" s="57">
        <v>122.8</v>
      </c>
      <c r="G118" s="58">
        <v>0</v>
      </c>
      <c r="H118" s="58">
        <f t="shared" ref="H118:H122" si="33">F118*G118</f>
        <v>0</v>
      </c>
      <c r="I118" s="34"/>
      <c r="J118" s="206"/>
      <c r="K118" s="116"/>
    </row>
    <row r="119" spans="1:11" s="69" customFormat="1" ht="28.5" x14ac:dyDescent="0.25">
      <c r="A119" s="47" t="s">
        <v>181</v>
      </c>
      <c r="B119" s="72">
        <v>91927</v>
      </c>
      <c r="C119" s="73" t="s">
        <v>37</v>
      </c>
      <c r="D119" s="39" t="s">
        <v>284</v>
      </c>
      <c r="E119" s="60" t="s">
        <v>39</v>
      </c>
      <c r="F119" s="57">
        <v>440.9</v>
      </c>
      <c r="G119" s="58">
        <v>0</v>
      </c>
      <c r="H119" s="58">
        <f t="shared" si="33"/>
        <v>0</v>
      </c>
      <c r="I119" s="34"/>
      <c r="J119" s="206"/>
      <c r="K119" s="116"/>
    </row>
    <row r="120" spans="1:11" s="69" customFormat="1" ht="28.5" x14ac:dyDescent="0.25">
      <c r="A120" s="47" t="s">
        <v>182</v>
      </c>
      <c r="B120" s="72">
        <v>91927</v>
      </c>
      <c r="C120" s="73" t="s">
        <v>37</v>
      </c>
      <c r="D120" s="39" t="s">
        <v>285</v>
      </c>
      <c r="E120" s="60" t="s">
        <v>39</v>
      </c>
      <c r="F120" s="57">
        <v>364.9</v>
      </c>
      <c r="G120" s="58">
        <v>0</v>
      </c>
      <c r="H120" s="58">
        <f t="shared" si="33"/>
        <v>0</v>
      </c>
      <c r="I120" s="34"/>
      <c r="J120" s="206"/>
      <c r="K120" s="116"/>
    </row>
    <row r="121" spans="1:11" s="69" customFormat="1" ht="28.5" x14ac:dyDescent="0.25">
      <c r="A121" s="47" t="s">
        <v>662</v>
      </c>
      <c r="B121" s="72">
        <v>91927</v>
      </c>
      <c r="C121" s="73" t="s">
        <v>37</v>
      </c>
      <c r="D121" s="39" t="s">
        <v>286</v>
      </c>
      <c r="E121" s="60" t="s">
        <v>39</v>
      </c>
      <c r="F121" s="57">
        <v>57.5</v>
      </c>
      <c r="G121" s="58">
        <v>0</v>
      </c>
      <c r="H121" s="58">
        <f t="shared" si="33"/>
        <v>0</v>
      </c>
      <c r="I121" s="34"/>
      <c r="J121" s="206"/>
      <c r="K121" s="116"/>
    </row>
    <row r="122" spans="1:11" s="69" customFormat="1" ht="28.5" x14ac:dyDescent="0.25">
      <c r="A122" s="47" t="s">
        <v>183</v>
      </c>
      <c r="B122" s="72">
        <v>91929</v>
      </c>
      <c r="C122" s="73" t="s">
        <v>37</v>
      </c>
      <c r="D122" s="39" t="s">
        <v>287</v>
      </c>
      <c r="E122" s="60" t="s">
        <v>39</v>
      </c>
      <c r="F122" s="57">
        <v>188.3</v>
      </c>
      <c r="G122" s="58">
        <v>0</v>
      </c>
      <c r="H122" s="58">
        <f t="shared" si="33"/>
        <v>0</v>
      </c>
      <c r="I122" s="34"/>
      <c r="J122" s="206"/>
      <c r="K122" s="116"/>
    </row>
    <row r="123" spans="1:11" s="69" customFormat="1" ht="28.5" x14ac:dyDescent="0.25">
      <c r="A123" s="47" t="s">
        <v>184</v>
      </c>
      <c r="B123" s="72">
        <v>91929</v>
      </c>
      <c r="C123" s="73" t="s">
        <v>37</v>
      </c>
      <c r="D123" s="39" t="s">
        <v>288</v>
      </c>
      <c r="E123" s="60" t="s">
        <v>39</v>
      </c>
      <c r="F123" s="57">
        <v>119.6</v>
      </c>
      <c r="G123" s="58">
        <v>0</v>
      </c>
      <c r="H123" s="58">
        <f t="shared" ref="H123:H127" si="34">F123*G123</f>
        <v>0</v>
      </c>
      <c r="I123" s="34"/>
      <c r="J123" s="206"/>
      <c r="K123" s="116"/>
    </row>
    <row r="124" spans="1:11" s="69" customFormat="1" ht="28.5" x14ac:dyDescent="0.25">
      <c r="A124" s="47" t="s">
        <v>185</v>
      </c>
      <c r="B124" s="72">
        <v>91929</v>
      </c>
      <c r="C124" s="73" t="s">
        <v>37</v>
      </c>
      <c r="D124" s="39" t="s">
        <v>289</v>
      </c>
      <c r="E124" s="60" t="s">
        <v>39</v>
      </c>
      <c r="F124" s="57">
        <v>35.200000000000003</v>
      </c>
      <c r="G124" s="58">
        <v>0</v>
      </c>
      <c r="H124" s="58">
        <f t="shared" si="34"/>
        <v>0</v>
      </c>
      <c r="I124" s="34"/>
      <c r="J124" s="206"/>
      <c r="K124" s="116"/>
    </row>
    <row r="125" spans="1:11" s="69" customFormat="1" ht="28.5" x14ac:dyDescent="0.25">
      <c r="A125" s="47" t="s">
        <v>186</v>
      </c>
      <c r="B125" s="72">
        <v>91929</v>
      </c>
      <c r="C125" s="73" t="s">
        <v>37</v>
      </c>
      <c r="D125" s="39" t="s">
        <v>290</v>
      </c>
      <c r="E125" s="60" t="s">
        <v>39</v>
      </c>
      <c r="F125" s="57">
        <v>188.3</v>
      </c>
      <c r="G125" s="58">
        <v>0</v>
      </c>
      <c r="H125" s="58">
        <f t="shared" si="34"/>
        <v>0</v>
      </c>
      <c r="I125" s="34"/>
      <c r="J125" s="206"/>
      <c r="K125" s="116"/>
    </row>
    <row r="126" spans="1:11" s="69" customFormat="1" ht="28.5" x14ac:dyDescent="0.25">
      <c r="A126" s="47" t="s">
        <v>187</v>
      </c>
      <c r="B126" s="72">
        <v>91929</v>
      </c>
      <c r="C126" s="73" t="s">
        <v>37</v>
      </c>
      <c r="D126" s="39" t="s">
        <v>291</v>
      </c>
      <c r="E126" s="60" t="s">
        <v>39</v>
      </c>
      <c r="F126" s="57">
        <v>33.6</v>
      </c>
      <c r="G126" s="58">
        <v>0</v>
      </c>
      <c r="H126" s="58">
        <f t="shared" si="34"/>
        <v>0</v>
      </c>
      <c r="I126" s="34"/>
      <c r="J126" s="206"/>
      <c r="K126" s="116"/>
    </row>
    <row r="127" spans="1:11" s="69" customFormat="1" ht="28.5" x14ac:dyDescent="0.25">
      <c r="A127" s="47" t="s">
        <v>188</v>
      </c>
      <c r="B127" s="72">
        <v>91931</v>
      </c>
      <c r="C127" s="73" t="s">
        <v>37</v>
      </c>
      <c r="D127" s="39" t="s">
        <v>293</v>
      </c>
      <c r="E127" s="60" t="s">
        <v>39</v>
      </c>
      <c r="F127" s="57">
        <v>162</v>
      </c>
      <c r="G127" s="58">
        <v>0</v>
      </c>
      <c r="H127" s="58">
        <f t="shared" si="34"/>
        <v>0</v>
      </c>
      <c r="I127" s="34"/>
      <c r="J127" s="206"/>
      <c r="K127" s="116"/>
    </row>
    <row r="128" spans="1:11" s="69" customFormat="1" ht="28.5" x14ac:dyDescent="0.25">
      <c r="A128" s="47" t="s">
        <v>189</v>
      </c>
      <c r="B128" s="72">
        <v>91931</v>
      </c>
      <c r="C128" s="73" t="s">
        <v>37</v>
      </c>
      <c r="D128" s="39" t="s">
        <v>294</v>
      </c>
      <c r="E128" s="60" t="s">
        <v>39</v>
      </c>
      <c r="F128" s="57">
        <v>162</v>
      </c>
      <c r="G128" s="58">
        <v>0</v>
      </c>
      <c r="H128" s="58">
        <f t="shared" ref="H128:H129" si="35">F128*G128</f>
        <v>0</v>
      </c>
      <c r="I128" s="34"/>
      <c r="J128" s="206"/>
      <c r="K128" s="116"/>
    </row>
    <row r="129" spans="1:11" s="69" customFormat="1" ht="28.5" x14ac:dyDescent="0.25">
      <c r="A129" s="47" t="s">
        <v>190</v>
      </c>
      <c r="B129" s="72">
        <v>91931</v>
      </c>
      <c r="C129" s="73" t="s">
        <v>37</v>
      </c>
      <c r="D129" s="39" t="s">
        <v>292</v>
      </c>
      <c r="E129" s="60" t="s">
        <v>39</v>
      </c>
      <c r="F129" s="57">
        <v>162</v>
      </c>
      <c r="G129" s="58">
        <v>0</v>
      </c>
      <c r="H129" s="58">
        <f t="shared" si="35"/>
        <v>0</v>
      </c>
      <c r="I129" s="34"/>
      <c r="J129" s="206"/>
      <c r="K129" s="116"/>
    </row>
    <row r="130" spans="1:11" s="69" customFormat="1" ht="28.5" x14ac:dyDescent="0.25">
      <c r="A130" s="47" t="s">
        <v>191</v>
      </c>
      <c r="B130" s="72">
        <v>91930</v>
      </c>
      <c r="C130" s="73" t="s">
        <v>37</v>
      </c>
      <c r="D130" s="39" t="s">
        <v>295</v>
      </c>
      <c r="E130" s="60" t="s">
        <v>39</v>
      </c>
      <c r="F130" s="57">
        <v>26.6</v>
      </c>
      <c r="G130" s="58">
        <v>0</v>
      </c>
      <c r="H130" s="58">
        <f t="shared" si="32"/>
        <v>0</v>
      </c>
      <c r="I130" s="121"/>
      <c r="J130" s="208"/>
      <c r="K130" s="116"/>
    </row>
    <row r="131" spans="1:11" s="69" customFormat="1" ht="28.5" x14ac:dyDescent="0.25">
      <c r="A131" s="47" t="s">
        <v>390</v>
      </c>
      <c r="B131" s="72">
        <v>91930</v>
      </c>
      <c r="C131" s="73" t="s">
        <v>37</v>
      </c>
      <c r="D131" s="39" t="s">
        <v>296</v>
      </c>
      <c r="E131" s="60" t="s">
        <v>39</v>
      </c>
      <c r="F131" s="57">
        <v>26.6</v>
      </c>
      <c r="G131" s="58">
        <v>0</v>
      </c>
      <c r="H131" s="58">
        <f t="shared" ref="H131:H132" si="36">F131*G131</f>
        <v>0</v>
      </c>
      <c r="I131" s="121"/>
      <c r="J131" s="208"/>
      <c r="K131" s="116"/>
    </row>
    <row r="132" spans="1:11" s="69" customFormat="1" ht="28.5" x14ac:dyDescent="0.25">
      <c r="A132" s="47" t="s">
        <v>391</v>
      </c>
      <c r="B132" s="72">
        <v>91930</v>
      </c>
      <c r="C132" s="73" t="s">
        <v>37</v>
      </c>
      <c r="D132" s="39" t="s">
        <v>297</v>
      </c>
      <c r="E132" s="60" t="s">
        <v>39</v>
      </c>
      <c r="F132" s="57">
        <v>26.6</v>
      </c>
      <c r="G132" s="58">
        <v>0</v>
      </c>
      <c r="H132" s="58">
        <f t="shared" si="36"/>
        <v>0</v>
      </c>
      <c r="I132" s="121"/>
      <c r="J132" s="206"/>
      <c r="K132" s="116"/>
    </row>
    <row r="133" spans="1:11" s="69" customFormat="1" ht="15" customHeight="1" x14ac:dyDescent="0.25">
      <c r="A133" s="47"/>
      <c r="B133" s="333" t="s">
        <v>130</v>
      </c>
      <c r="C133" s="334"/>
      <c r="D133" s="335"/>
      <c r="E133" s="74"/>
      <c r="F133" s="75"/>
      <c r="G133" s="76"/>
      <c r="H133" s="76"/>
      <c r="I133" s="34"/>
      <c r="J133" s="206"/>
      <c r="K133" s="117"/>
    </row>
    <row r="134" spans="1:11" s="69" customFormat="1" ht="28.5" x14ac:dyDescent="0.25">
      <c r="A134" s="47" t="s">
        <v>392</v>
      </c>
      <c r="B134" s="55">
        <v>91955</v>
      </c>
      <c r="C134" s="65" t="s">
        <v>37</v>
      </c>
      <c r="D134" s="39" t="s">
        <v>298</v>
      </c>
      <c r="E134" s="60" t="s">
        <v>63</v>
      </c>
      <c r="F134" s="57">
        <v>2</v>
      </c>
      <c r="G134" s="58">
        <v>0</v>
      </c>
      <c r="H134" s="58">
        <f t="shared" si="15"/>
        <v>0</v>
      </c>
      <c r="I134" s="34"/>
      <c r="J134" s="207" t="s">
        <v>494</v>
      </c>
      <c r="K134" s="116"/>
    </row>
    <row r="135" spans="1:11" s="69" customFormat="1" ht="28.5" x14ac:dyDescent="0.25">
      <c r="A135" s="47" t="s">
        <v>393</v>
      </c>
      <c r="B135" s="55">
        <v>91953</v>
      </c>
      <c r="C135" s="65" t="s">
        <v>37</v>
      </c>
      <c r="D135" s="39" t="s">
        <v>131</v>
      </c>
      <c r="E135" s="60" t="s">
        <v>63</v>
      </c>
      <c r="F135" s="57">
        <v>12</v>
      </c>
      <c r="G135" s="58">
        <v>0</v>
      </c>
      <c r="H135" s="58">
        <f t="shared" ref="H135:H136" si="37">F135*G135</f>
        <v>0</v>
      </c>
      <c r="I135" s="34"/>
      <c r="J135" s="207" t="s">
        <v>494</v>
      </c>
      <c r="K135" s="116"/>
    </row>
    <row r="136" spans="1:11" s="69" customFormat="1" ht="28.5" x14ac:dyDescent="0.25">
      <c r="A136" s="47" t="s">
        <v>394</v>
      </c>
      <c r="B136" s="55">
        <v>91959</v>
      </c>
      <c r="C136" s="65" t="s">
        <v>37</v>
      </c>
      <c r="D136" s="39" t="s">
        <v>299</v>
      </c>
      <c r="E136" s="60" t="s">
        <v>63</v>
      </c>
      <c r="F136" s="57">
        <v>5</v>
      </c>
      <c r="G136" s="58">
        <v>0</v>
      </c>
      <c r="H136" s="58">
        <f t="shared" si="37"/>
        <v>0</v>
      </c>
      <c r="I136" s="34"/>
      <c r="J136" s="207" t="s">
        <v>494</v>
      </c>
      <c r="K136" s="116"/>
    </row>
    <row r="137" spans="1:11" s="69" customFormat="1" ht="28.5" x14ac:dyDescent="0.25">
      <c r="A137" s="47" t="s">
        <v>395</v>
      </c>
      <c r="B137" s="55">
        <v>91967</v>
      </c>
      <c r="C137" s="65" t="s">
        <v>37</v>
      </c>
      <c r="D137" s="39" t="s">
        <v>300</v>
      </c>
      <c r="E137" s="60" t="s">
        <v>63</v>
      </c>
      <c r="F137" s="57">
        <v>1</v>
      </c>
      <c r="G137" s="58">
        <v>0</v>
      </c>
      <c r="H137" s="58">
        <f t="shared" ref="H137:H138" si="38">F137*G137</f>
        <v>0</v>
      </c>
      <c r="I137" s="34"/>
      <c r="J137" s="207" t="s">
        <v>494</v>
      </c>
      <c r="K137" s="116"/>
    </row>
    <row r="138" spans="1:11" s="69" customFormat="1" ht="28.5" x14ac:dyDescent="0.25">
      <c r="A138" s="47" t="s">
        <v>396</v>
      </c>
      <c r="B138" s="55">
        <v>91959</v>
      </c>
      <c r="C138" s="65" t="s">
        <v>37</v>
      </c>
      <c r="D138" s="39" t="s">
        <v>323</v>
      </c>
      <c r="E138" s="60" t="s">
        <v>63</v>
      </c>
      <c r="F138" s="57">
        <v>1</v>
      </c>
      <c r="G138" s="58">
        <v>0</v>
      </c>
      <c r="H138" s="58">
        <f t="shared" si="38"/>
        <v>0</v>
      </c>
      <c r="I138" s="34"/>
      <c r="J138" s="207" t="s">
        <v>494</v>
      </c>
      <c r="K138" s="116"/>
    </row>
    <row r="139" spans="1:11" s="69" customFormat="1" ht="28.5" x14ac:dyDescent="0.25">
      <c r="A139" s="47" t="s">
        <v>397</v>
      </c>
      <c r="B139" s="55">
        <v>91966</v>
      </c>
      <c r="C139" s="65" t="s">
        <v>37</v>
      </c>
      <c r="D139" s="39" t="s">
        <v>324</v>
      </c>
      <c r="E139" s="60" t="s">
        <v>63</v>
      </c>
      <c r="F139" s="57">
        <v>3</v>
      </c>
      <c r="G139" s="58">
        <v>0</v>
      </c>
      <c r="H139" s="58">
        <f t="shared" ref="H139:H140" si="39">F139*G139</f>
        <v>0</v>
      </c>
      <c r="I139" s="34"/>
      <c r="J139" s="207" t="s">
        <v>494</v>
      </c>
      <c r="K139" s="116"/>
    </row>
    <row r="140" spans="1:11" s="90" customFormat="1" x14ac:dyDescent="0.25">
      <c r="A140" s="47" t="s">
        <v>398</v>
      </c>
      <c r="B140" s="84"/>
      <c r="C140" s="85"/>
      <c r="D140" s="86" t="s">
        <v>301</v>
      </c>
      <c r="E140" s="87" t="s">
        <v>143</v>
      </c>
      <c r="F140" s="88">
        <v>1</v>
      </c>
      <c r="G140" s="89">
        <v>0</v>
      </c>
      <c r="H140" s="89">
        <f t="shared" si="39"/>
        <v>0</v>
      </c>
      <c r="I140" s="92"/>
      <c r="J140" s="206"/>
      <c r="K140" s="116">
        <v>26.72</v>
      </c>
    </row>
    <row r="141" spans="1:11" ht="15" customHeight="1" x14ac:dyDescent="0.25">
      <c r="A141" s="47"/>
      <c r="B141" s="333" t="s">
        <v>66</v>
      </c>
      <c r="C141" s="334"/>
      <c r="D141" s="335"/>
      <c r="E141" s="51"/>
      <c r="F141" s="52"/>
      <c r="G141" s="53"/>
      <c r="H141" s="53"/>
      <c r="I141" s="32"/>
      <c r="J141" s="206" t="s">
        <v>495</v>
      </c>
    </row>
    <row r="142" spans="1:11" s="69" customFormat="1" ht="15" customHeight="1" x14ac:dyDescent="0.25">
      <c r="A142" s="47" t="s">
        <v>399</v>
      </c>
      <c r="B142" s="308"/>
      <c r="C142" s="65" t="s">
        <v>38</v>
      </c>
      <c r="D142" s="39" t="s">
        <v>626</v>
      </c>
      <c r="E142" s="38" t="s">
        <v>92</v>
      </c>
      <c r="F142" s="57">
        <v>6</v>
      </c>
      <c r="G142" s="58">
        <v>0</v>
      </c>
      <c r="H142" s="58">
        <f t="shared" ref="H142:H168" si="40">F142*G142</f>
        <v>0</v>
      </c>
      <c r="I142" s="34"/>
      <c r="J142" s="208" t="s">
        <v>496</v>
      </c>
      <c r="K142" s="115"/>
    </row>
    <row r="143" spans="1:11" ht="15" customHeight="1" x14ac:dyDescent="0.25">
      <c r="A143" s="47" t="s">
        <v>663</v>
      </c>
      <c r="B143" s="308"/>
      <c r="C143" s="65" t="s">
        <v>38</v>
      </c>
      <c r="D143" s="39" t="s">
        <v>627</v>
      </c>
      <c r="E143" s="38" t="s">
        <v>92</v>
      </c>
      <c r="F143" s="57">
        <v>67</v>
      </c>
      <c r="G143" s="58">
        <v>0</v>
      </c>
      <c r="H143" s="58">
        <f t="shared" si="40"/>
        <v>0</v>
      </c>
      <c r="I143" s="32"/>
      <c r="J143" s="208"/>
    </row>
    <row r="144" spans="1:11" ht="15" customHeight="1" x14ac:dyDescent="0.25">
      <c r="A144" s="47" t="s">
        <v>400</v>
      </c>
      <c r="B144" s="308"/>
      <c r="C144" s="65" t="s">
        <v>38</v>
      </c>
      <c r="D144" s="39" t="s">
        <v>628</v>
      </c>
      <c r="E144" s="38" t="s">
        <v>92</v>
      </c>
      <c r="F144" s="57">
        <v>5</v>
      </c>
      <c r="G144" s="58">
        <v>0</v>
      </c>
      <c r="H144" s="58">
        <f t="shared" si="40"/>
        <v>0</v>
      </c>
      <c r="I144" s="32"/>
      <c r="J144" s="209"/>
    </row>
    <row r="145" spans="1:10" ht="15" customHeight="1" x14ac:dyDescent="0.25">
      <c r="A145" s="47" t="s">
        <v>401</v>
      </c>
      <c r="B145" s="308"/>
      <c r="C145" s="65" t="s">
        <v>38</v>
      </c>
      <c r="D145" s="39" t="s">
        <v>629</v>
      </c>
      <c r="E145" s="38" t="s">
        <v>92</v>
      </c>
      <c r="F145" s="57">
        <v>2</v>
      </c>
      <c r="G145" s="58">
        <v>0</v>
      </c>
      <c r="H145" s="58">
        <f t="shared" si="40"/>
        <v>0</v>
      </c>
      <c r="I145" s="32"/>
      <c r="J145" s="208"/>
    </row>
    <row r="146" spans="1:10" ht="15" customHeight="1" x14ac:dyDescent="0.25">
      <c r="A146" s="47" t="s">
        <v>402</v>
      </c>
      <c r="B146" s="308"/>
      <c r="C146" s="65" t="s">
        <v>38</v>
      </c>
      <c r="D146" s="39" t="s">
        <v>630</v>
      </c>
      <c r="E146" s="38" t="s">
        <v>92</v>
      </c>
      <c r="F146" s="57">
        <v>6</v>
      </c>
      <c r="G146" s="58">
        <v>0</v>
      </c>
      <c r="H146" s="58">
        <f t="shared" si="40"/>
        <v>0</v>
      </c>
      <c r="I146" s="32"/>
      <c r="J146" s="206" t="s">
        <v>497</v>
      </c>
    </row>
    <row r="147" spans="1:10" ht="15" customHeight="1" x14ac:dyDescent="0.25">
      <c r="A147" s="47" t="s">
        <v>403</v>
      </c>
      <c r="B147" s="308"/>
      <c r="C147" s="65" t="s">
        <v>38</v>
      </c>
      <c r="D147" s="39" t="s">
        <v>631</v>
      </c>
      <c r="E147" s="38" t="s">
        <v>92</v>
      </c>
      <c r="F147" s="57">
        <v>16</v>
      </c>
      <c r="G147" s="58">
        <v>0</v>
      </c>
      <c r="H147" s="58">
        <f t="shared" si="40"/>
        <v>0</v>
      </c>
      <c r="I147" s="32"/>
      <c r="J147" s="208"/>
    </row>
    <row r="148" spans="1:10" ht="15" customHeight="1" x14ac:dyDescent="0.25">
      <c r="A148" s="47" t="s">
        <v>404</v>
      </c>
      <c r="B148" s="308"/>
      <c r="C148" s="65" t="s">
        <v>38</v>
      </c>
      <c r="D148" s="39" t="s">
        <v>632</v>
      </c>
      <c r="E148" s="38" t="s">
        <v>92</v>
      </c>
      <c r="F148" s="57">
        <v>16</v>
      </c>
      <c r="G148" s="58">
        <v>0</v>
      </c>
      <c r="H148" s="58">
        <f t="shared" si="40"/>
        <v>0</v>
      </c>
      <c r="I148" s="32"/>
      <c r="J148" s="206" t="s">
        <v>498</v>
      </c>
    </row>
    <row r="149" spans="1:10" ht="15" customHeight="1" x14ac:dyDescent="0.25">
      <c r="A149" s="47" t="s">
        <v>405</v>
      </c>
      <c r="B149" s="308"/>
      <c r="C149" s="65" t="s">
        <v>38</v>
      </c>
      <c r="D149" s="39" t="s">
        <v>633</v>
      </c>
      <c r="E149" s="38" t="s">
        <v>92</v>
      </c>
      <c r="F149" s="57">
        <v>16</v>
      </c>
      <c r="G149" s="58">
        <v>0</v>
      </c>
      <c r="H149" s="58">
        <f t="shared" si="40"/>
        <v>0</v>
      </c>
      <c r="I149" s="32"/>
      <c r="J149" s="206" t="s">
        <v>499</v>
      </c>
    </row>
    <row r="150" spans="1:10" ht="15" customHeight="1" x14ac:dyDescent="0.25">
      <c r="A150" s="47" t="s">
        <v>406</v>
      </c>
      <c r="B150" s="308"/>
      <c r="C150" s="65" t="s">
        <v>38</v>
      </c>
      <c r="D150" s="39" t="s">
        <v>634</v>
      </c>
      <c r="E150" s="38" t="s">
        <v>92</v>
      </c>
      <c r="F150" s="57">
        <v>5</v>
      </c>
      <c r="G150" s="58">
        <v>0</v>
      </c>
      <c r="H150" s="58">
        <f t="shared" ref="H150:H152" si="41">F150*G150</f>
        <v>0</v>
      </c>
      <c r="I150" s="32"/>
      <c r="J150" s="206"/>
    </row>
    <row r="151" spans="1:10" ht="15" customHeight="1" x14ac:dyDescent="0.25">
      <c r="A151" s="47" t="s">
        <v>664</v>
      </c>
      <c r="B151" s="308"/>
      <c r="C151" s="65" t="s">
        <v>38</v>
      </c>
      <c r="D151" s="39" t="s">
        <v>635</v>
      </c>
      <c r="E151" s="38" t="s">
        <v>92</v>
      </c>
      <c r="F151" s="57">
        <v>5</v>
      </c>
      <c r="G151" s="58">
        <v>0</v>
      </c>
      <c r="H151" s="58">
        <f t="shared" si="41"/>
        <v>0</v>
      </c>
      <c r="I151" s="32"/>
      <c r="J151" s="206"/>
    </row>
    <row r="152" spans="1:10" ht="15" customHeight="1" x14ac:dyDescent="0.25">
      <c r="A152" s="47" t="s">
        <v>407</v>
      </c>
      <c r="B152" s="308"/>
      <c r="C152" s="65" t="s">
        <v>38</v>
      </c>
      <c r="D152" s="39" t="s">
        <v>636</v>
      </c>
      <c r="E152" s="38" t="s">
        <v>92</v>
      </c>
      <c r="F152" s="57">
        <v>5</v>
      </c>
      <c r="G152" s="58">
        <v>0</v>
      </c>
      <c r="H152" s="58">
        <f t="shared" si="41"/>
        <v>0</v>
      </c>
      <c r="I152" s="32"/>
      <c r="J152" s="206"/>
    </row>
    <row r="153" spans="1:10" ht="15" customHeight="1" x14ac:dyDescent="0.25">
      <c r="A153" s="47" t="s">
        <v>408</v>
      </c>
      <c r="B153" s="308"/>
      <c r="C153" s="65" t="s">
        <v>38</v>
      </c>
      <c r="D153" s="39" t="s">
        <v>638</v>
      </c>
      <c r="E153" s="38" t="s">
        <v>92</v>
      </c>
      <c r="F153" s="57">
        <v>5</v>
      </c>
      <c r="G153" s="58">
        <v>0</v>
      </c>
      <c r="H153" s="58">
        <f t="shared" ref="H153:H154" si="42">F153*G153</f>
        <v>0</v>
      </c>
      <c r="I153" s="32"/>
      <c r="J153" s="206"/>
    </row>
    <row r="154" spans="1:10" ht="15" customHeight="1" x14ac:dyDescent="0.25">
      <c r="A154" s="47" t="s">
        <v>409</v>
      </c>
      <c r="B154" s="308"/>
      <c r="C154" s="65" t="s">
        <v>38</v>
      </c>
      <c r="D154" s="39" t="s">
        <v>637</v>
      </c>
      <c r="E154" s="38" t="s">
        <v>92</v>
      </c>
      <c r="F154" s="57">
        <v>5</v>
      </c>
      <c r="G154" s="58">
        <v>0</v>
      </c>
      <c r="H154" s="58">
        <f t="shared" si="42"/>
        <v>0</v>
      </c>
      <c r="I154" s="32"/>
      <c r="J154" s="206"/>
    </row>
    <row r="155" spans="1:10" ht="15" customHeight="1" x14ac:dyDescent="0.25">
      <c r="A155" s="47" t="s">
        <v>410</v>
      </c>
      <c r="B155" s="308"/>
      <c r="C155" s="65" t="s">
        <v>38</v>
      </c>
      <c r="D155" s="39" t="s">
        <v>639</v>
      </c>
      <c r="E155" s="38" t="s">
        <v>92</v>
      </c>
      <c r="F155" s="57">
        <v>5</v>
      </c>
      <c r="G155" s="58">
        <v>0</v>
      </c>
      <c r="H155" s="58">
        <f t="shared" si="40"/>
        <v>0</v>
      </c>
      <c r="I155" s="32"/>
      <c r="J155" s="206"/>
    </row>
    <row r="156" spans="1:10" ht="15" customHeight="1" x14ac:dyDescent="0.25">
      <c r="A156" s="47" t="s">
        <v>411</v>
      </c>
      <c r="B156" s="308"/>
      <c r="C156" s="65" t="s">
        <v>38</v>
      </c>
      <c r="D156" s="39" t="s">
        <v>640</v>
      </c>
      <c r="E156" s="38" t="s">
        <v>92</v>
      </c>
      <c r="F156" s="57">
        <v>5</v>
      </c>
      <c r="G156" s="58">
        <v>0</v>
      </c>
      <c r="H156" s="58">
        <f t="shared" si="40"/>
        <v>0</v>
      </c>
      <c r="I156" s="32"/>
      <c r="J156" s="206"/>
    </row>
    <row r="157" spans="1:10" ht="15" customHeight="1" x14ac:dyDescent="0.25">
      <c r="A157" s="47" t="s">
        <v>412</v>
      </c>
      <c r="B157" s="308"/>
      <c r="C157" s="65" t="s">
        <v>38</v>
      </c>
      <c r="D157" s="39" t="s">
        <v>641</v>
      </c>
      <c r="E157" s="38" t="s">
        <v>92</v>
      </c>
      <c r="F157" s="57">
        <v>5</v>
      </c>
      <c r="G157" s="58">
        <v>0</v>
      </c>
      <c r="H157" s="58">
        <f t="shared" si="40"/>
        <v>0</v>
      </c>
      <c r="I157" s="32"/>
      <c r="J157" s="206"/>
    </row>
    <row r="158" spans="1:10" ht="15" customHeight="1" x14ac:dyDescent="0.25">
      <c r="A158" s="47" t="s">
        <v>413</v>
      </c>
      <c r="B158" s="308"/>
      <c r="C158" s="65" t="s">
        <v>38</v>
      </c>
      <c r="D158" s="39" t="s">
        <v>642</v>
      </c>
      <c r="E158" s="38" t="s">
        <v>92</v>
      </c>
      <c r="F158" s="57">
        <v>6</v>
      </c>
      <c r="G158" s="58">
        <v>0</v>
      </c>
      <c r="H158" s="58">
        <f t="shared" si="40"/>
        <v>0</v>
      </c>
      <c r="I158" s="32"/>
      <c r="J158" s="206"/>
    </row>
    <row r="159" spans="1:10" ht="15" customHeight="1" x14ac:dyDescent="0.25">
      <c r="A159" s="47" t="s">
        <v>414</v>
      </c>
      <c r="B159" s="308"/>
      <c r="C159" s="65" t="s">
        <v>38</v>
      </c>
      <c r="D159" s="39" t="s">
        <v>643</v>
      </c>
      <c r="E159" s="38" t="s">
        <v>92</v>
      </c>
      <c r="F159" s="57">
        <v>31</v>
      </c>
      <c r="G159" s="58">
        <v>0</v>
      </c>
      <c r="H159" s="58">
        <f t="shared" si="40"/>
        <v>0</v>
      </c>
      <c r="I159" s="32"/>
      <c r="J159" s="206"/>
    </row>
    <row r="160" spans="1:10" ht="15" customHeight="1" x14ac:dyDescent="0.25">
      <c r="A160" s="47" t="s">
        <v>415</v>
      </c>
      <c r="B160" s="308"/>
      <c r="C160" s="65" t="s">
        <v>38</v>
      </c>
      <c r="D160" s="39" t="s">
        <v>644</v>
      </c>
      <c r="E160" s="38" t="s">
        <v>92</v>
      </c>
      <c r="F160" s="57">
        <v>10</v>
      </c>
      <c r="G160" s="58">
        <v>0</v>
      </c>
      <c r="H160" s="58">
        <f t="shared" si="40"/>
        <v>0</v>
      </c>
      <c r="I160" s="32"/>
      <c r="J160" s="206"/>
    </row>
    <row r="161" spans="1:12" ht="15" customHeight="1" x14ac:dyDescent="0.25">
      <c r="A161" s="47" t="s">
        <v>416</v>
      </c>
      <c r="B161" s="308"/>
      <c r="C161" s="65" t="s">
        <v>38</v>
      </c>
      <c r="D161" s="39" t="s">
        <v>645</v>
      </c>
      <c r="E161" s="38" t="s">
        <v>92</v>
      </c>
      <c r="F161" s="57">
        <v>3</v>
      </c>
      <c r="G161" s="58">
        <v>0</v>
      </c>
      <c r="H161" s="58">
        <f t="shared" si="40"/>
        <v>0</v>
      </c>
      <c r="I161" s="32"/>
      <c r="J161" s="206"/>
    </row>
    <row r="162" spans="1:12" ht="15" customHeight="1" x14ac:dyDescent="0.25">
      <c r="A162" s="47" t="s">
        <v>417</v>
      </c>
      <c r="B162" s="308"/>
      <c r="C162" s="65" t="s">
        <v>38</v>
      </c>
      <c r="D162" s="39" t="s">
        <v>646</v>
      </c>
      <c r="E162" s="38" t="s">
        <v>92</v>
      </c>
      <c r="F162" s="57">
        <v>20</v>
      </c>
      <c r="G162" s="58">
        <v>0</v>
      </c>
      <c r="H162" s="58">
        <f t="shared" si="40"/>
        <v>0</v>
      </c>
      <c r="I162" s="32"/>
      <c r="J162" s="206"/>
    </row>
    <row r="163" spans="1:12" ht="15" customHeight="1" x14ac:dyDescent="0.25">
      <c r="A163" s="47" t="s">
        <v>418</v>
      </c>
      <c r="B163" s="308"/>
      <c r="C163" s="65" t="s">
        <v>38</v>
      </c>
      <c r="D163" s="39" t="s">
        <v>647</v>
      </c>
      <c r="E163" s="38" t="s">
        <v>92</v>
      </c>
      <c r="F163" s="57">
        <v>41</v>
      </c>
      <c r="G163" s="58">
        <v>0</v>
      </c>
      <c r="H163" s="58">
        <f t="shared" si="40"/>
        <v>0</v>
      </c>
      <c r="I163" s="32"/>
      <c r="J163" s="206"/>
    </row>
    <row r="164" spans="1:12" ht="15" customHeight="1" x14ac:dyDescent="0.25">
      <c r="A164" s="47" t="s">
        <v>419</v>
      </c>
      <c r="B164" s="308"/>
      <c r="C164" s="65" t="s">
        <v>38</v>
      </c>
      <c r="D164" s="39" t="s">
        <v>648</v>
      </c>
      <c r="E164" s="38" t="s">
        <v>92</v>
      </c>
      <c r="F164" s="57">
        <v>5</v>
      </c>
      <c r="G164" s="58">
        <v>0</v>
      </c>
      <c r="H164" s="58">
        <f t="shared" si="40"/>
        <v>0</v>
      </c>
      <c r="I164" s="32"/>
      <c r="J164" s="206"/>
    </row>
    <row r="165" spans="1:12" ht="15" customHeight="1" x14ac:dyDescent="0.25">
      <c r="A165" s="47" t="s">
        <v>420</v>
      </c>
      <c r="B165" s="308"/>
      <c r="C165" s="65" t="s">
        <v>38</v>
      </c>
      <c r="D165" s="39" t="s">
        <v>649</v>
      </c>
      <c r="E165" s="38" t="s">
        <v>92</v>
      </c>
      <c r="F165" s="57">
        <v>32</v>
      </c>
      <c r="G165" s="58">
        <v>0</v>
      </c>
      <c r="H165" s="58">
        <f t="shared" si="40"/>
        <v>0</v>
      </c>
      <c r="I165" s="32"/>
      <c r="J165" s="206"/>
    </row>
    <row r="166" spans="1:12" ht="15" customHeight="1" x14ac:dyDescent="0.25">
      <c r="A166" s="47" t="s">
        <v>421</v>
      </c>
      <c r="B166" s="308"/>
      <c r="C166" s="65" t="s">
        <v>38</v>
      </c>
      <c r="D166" s="39" t="s">
        <v>650</v>
      </c>
      <c r="E166" s="38" t="s">
        <v>92</v>
      </c>
      <c r="F166" s="57">
        <v>6</v>
      </c>
      <c r="G166" s="58">
        <v>0</v>
      </c>
      <c r="H166" s="58">
        <f t="shared" si="40"/>
        <v>0</v>
      </c>
      <c r="I166" s="32"/>
      <c r="J166" s="206"/>
    </row>
    <row r="167" spans="1:12" ht="15" customHeight="1" x14ac:dyDescent="0.25">
      <c r="A167" s="47" t="s">
        <v>422</v>
      </c>
      <c r="B167" s="308"/>
      <c r="C167" s="65" t="s">
        <v>38</v>
      </c>
      <c r="D167" s="39" t="s">
        <v>651</v>
      </c>
      <c r="E167" s="38" t="s">
        <v>92</v>
      </c>
      <c r="F167" s="57">
        <v>6</v>
      </c>
      <c r="G167" s="58">
        <v>0</v>
      </c>
      <c r="H167" s="58">
        <f t="shared" si="40"/>
        <v>0</v>
      </c>
      <c r="I167" s="32"/>
      <c r="J167" s="206"/>
    </row>
    <row r="168" spans="1:12" ht="15" customHeight="1" x14ac:dyDescent="0.25">
      <c r="A168" s="47" t="s">
        <v>423</v>
      </c>
      <c r="B168" s="308"/>
      <c r="C168" s="65" t="s">
        <v>38</v>
      </c>
      <c r="D168" s="39" t="s">
        <v>652</v>
      </c>
      <c r="E168" s="38" t="s">
        <v>92</v>
      </c>
      <c r="F168" s="57">
        <v>67</v>
      </c>
      <c r="G168" s="58">
        <v>0</v>
      </c>
      <c r="H168" s="58">
        <f t="shared" si="40"/>
        <v>0</v>
      </c>
      <c r="I168" s="32"/>
      <c r="J168" s="206"/>
    </row>
    <row r="169" spans="1:12" s="69" customFormat="1" ht="15" customHeight="1" x14ac:dyDescent="0.25">
      <c r="A169" s="47" t="s">
        <v>424</v>
      </c>
      <c r="B169" s="308"/>
      <c r="C169" s="65" t="s">
        <v>35</v>
      </c>
      <c r="D169" s="39" t="s">
        <v>136</v>
      </c>
      <c r="E169" s="38" t="s">
        <v>92</v>
      </c>
      <c r="F169" s="57">
        <v>224</v>
      </c>
      <c r="G169" s="58">
        <v>0</v>
      </c>
      <c r="H169" s="58">
        <f t="shared" ref="H169" si="43">F169*G169</f>
        <v>0</v>
      </c>
      <c r="I169" s="34"/>
      <c r="J169" s="206"/>
      <c r="K169" s="115"/>
    </row>
    <row r="170" spans="1:12" s="69" customFormat="1" ht="15" customHeight="1" x14ac:dyDescent="0.25">
      <c r="A170" s="70"/>
      <c r="B170" s="82"/>
      <c r="C170" s="83"/>
      <c r="D170" s="39"/>
      <c r="E170" s="38"/>
      <c r="F170" s="57"/>
      <c r="G170" s="58"/>
      <c r="H170" s="58"/>
      <c r="I170" s="34"/>
      <c r="J170" s="206"/>
      <c r="K170" s="115"/>
      <c r="L170" s="2"/>
    </row>
    <row r="171" spans="1:12" ht="15" customHeight="1" x14ac:dyDescent="0.25">
      <c r="A171" s="50" t="s">
        <v>192</v>
      </c>
      <c r="B171" s="333" t="s">
        <v>93</v>
      </c>
      <c r="C171" s="334" t="s">
        <v>30</v>
      </c>
      <c r="D171" s="335" t="s">
        <v>96</v>
      </c>
      <c r="E171" s="51"/>
      <c r="F171" s="52"/>
      <c r="G171" s="53"/>
      <c r="H171" s="100">
        <f>SUM(H173:H175,H177:H178,H180:H183,H185:H188,H190:H193,H195:H196,H198,H200:H205,H207:H211,H213,H215:H216)</f>
        <v>0</v>
      </c>
      <c r="I171" s="122"/>
      <c r="J171" s="206"/>
    </row>
    <row r="172" spans="1:12" s="101" customFormat="1" ht="15" x14ac:dyDescent="0.25">
      <c r="A172" s="94"/>
      <c r="B172" s="95"/>
      <c r="C172" s="96"/>
      <c r="D172" s="97" t="s">
        <v>363</v>
      </c>
      <c r="E172" s="98"/>
      <c r="F172" s="99"/>
      <c r="G172" s="100"/>
      <c r="H172" s="100"/>
      <c r="I172" s="123"/>
      <c r="J172" s="206"/>
      <c r="K172" s="118"/>
    </row>
    <row r="173" spans="1:12" s="102" customFormat="1" ht="15" x14ac:dyDescent="0.25">
      <c r="A173" s="91" t="s">
        <v>193</v>
      </c>
      <c r="B173" s="84"/>
      <c r="C173" s="85" t="s">
        <v>38</v>
      </c>
      <c r="D173" s="86" t="s">
        <v>331</v>
      </c>
      <c r="E173" s="87" t="s">
        <v>63</v>
      </c>
      <c r="F173" s="88">
        <v>6</v>
      </c>
      <c r="G173" s="89">
        <v>0</v>
      </c>
      <c r="H173" s="89">
        <f t="shared" ref="H173" si="44">F173*G173</f>
        <v>0</v>
      </c>
      <c r="I173" s="92"/>
      <c r="J173" s="206"/>
      <c r="K173" s="116">
        <v>128.4</v>
      </c>
    </row>
    <row r="174" spans="1:12" s="102" customFormat="1" ht="15" x14ac:dyDescent="0.25">
      <c r="A174" s="91" t="s">
        <v>194</v>
      </c>
      <c r="B174" s="84">
        <v>71026</v>
      </c>
      <c r="C174" s="85" t="s">
        <v>36</v>
      </c>
      <c r="D174" s="86" t="s">
        <v>675</v>
      </c>
      <c r="E174" s="87" t="s">
        <v>63</v>
      </c>
      <c r="F174" s="88">
        <v>499</v>
      </c>
      <c r="G174" s="89">
        <v>0</v>
      </c>
      <c r="H174" s="89">
        <f t="shared" ref="H174:H213" si="45">F174*G174</f>
        <v>0</v>
      </c>
      <c r="I174" s="92"/>
      <c r="J174" s="206"/>
      <c r="K174" s="116">
        <v>0.34</v>
      </c>
    </row>
    <row r="175" spans="1:12" s="102" customFormat="1" ht="15" x14ac:dyDescent="0.25">
      <c r="A175" s="91" t="s">
        <v>195</v>
      </c>
      <c r="B175" s="84"/>
      <c r="C175" s="85" t="s">
        <v>38</v>
      </c>
      <c r="D175" s="86" t="s">
        <v>364</v>
      </c>
      <c r="E175" s="87" t="s">
        <v>63</v>
      </c>
      <c r="F175" s="88">
        <v>480</v>
      </c>
      <c r="G175" s="89">
        <v>0</v>
      </c>
      <c r="H175" s="89">
        <f t="shared" si="45"/>
        <v>0</v>
      </c>
      <c r="I175" s="92"/>
      <c r="J175" s="206"/>
      <c r="K175" s="116">
        <v>0.2</v>
      </c>
    </row>
    <row r="176" spans="1:12" s="101" customFormat="1" ht="15" x14ac:dyDescent="0.25">
      <c r="A176" s="94"/>
      <c r="B176" s="104"/>
      <c r="C176" s="96"/>
      <c r="D176" s="95" t="s">
        <v>332</v>
      </c>
      <c r="E176" s="98"/>
      <c r="F176" s="99"/>
      <c r="G176" s="100"/>
      <c r="H176" s="100"/>
      <c r="I176" s="123"/>
      <c r="J176" s="206"/>
      <c r="K176" s="117"/>
    </row>
    <row r="177" spans="1:11" s="102" customFormat="1" ht="15" x14ac:dyDescent="0.25">
      <c r="A177" s="91" t="s">
        <v>196</v>
      </c>
      <c r="B177" s="84"/>
      <c r="C177" s="85" t="s">
        <v>38</v>
      </c>
      <c r="D177" s="86" t="s">
        <v>333</v>
      </c>
      <c r="E177" s="87" t="s">
        <v>63</v>
      </c>
      <c r="F177" s="88">
        <v>25</v>
      </c>
      <c r="G177" s="89">
        <v>0</v>
      </c>
      <c r="H177" s="89">
        <f t="shared" si="45"/>
        <v>0</v>
      </c>
      <c r="I177" s="92"/>
      <c r="J177" s="206"/>
      <c r="K177" s="116">
        <v>0.86</v>
      </c>
    </row>
    <row r="178" spans="1:11" s="102" customFormat="1" ht="15" x14ac:dyDescent="0.25">
      <c r="A178" s="91" t="s">
        <v>197</v>
      </c>
      <c r="B178" s="84"/>
      <c r="C178" s="85" t="s">
        <v>38</v>
      </c>
      <c r="D178" s="86" t="s">
        <v>334</v>
      </c>
      <c r="E178" s="87" t="s">
        <v>63</v>
      </c>
      <c r="F178" s="88">
        <v>6</v>
      </c>
      <c r="G178" s="89">
        <v>0</v>
      </c>
      <c r="H178" s="89">
        <f t="shared" si="45"/>
        <v>0</v>
      </c>
      <c r="I178" s="92"/>
      <c r="J178" s="206"/>
      <c r="K178" s="116">
        <v>5.0199999999999996</v>
      </c>
    </row>
    <row r="179" spans="1:11" s="101" customFormat="1" ht="15" x14ac:dyDescent="0.25">
      <c r="A179" s="94"/>
      <c r="B179" s="104"/>
      <c r="C179" s="96"/>
      <c r="D179" s="95" t="s">
        <v>335</v>
      </c>
      <c r="E179" s="98"/>
      <c r="F179" s="99"/>
      <c r="G179" s="100"/>
      <c r="H179" s="100"/>
      <c r="I179" s="123"/>
      <c r="J179" s="206"/>
      <c r="K179" s="117"/>
    </row>
    <row r="180" spans="1:11" s="102" customFormat="1" ht="15" x14ac:dyDescent="0.25">
      <c r="A180" s="91" t="s">
        <v>198</v>
      </c>
      <c r="B180" s="84"/>
      <c r="C180" s="85" t="s">
        <v>38</v>
      </c>
      <c r="D180" s="86" t="s">
        <v>336</v>
      </c>
      <c r="E180" s="87" t="s">
        <v>63</v>
      </c>
      <c r="F180" s="88">
        <v>411</v>
      </c>
      <c r="G180" s="89">
        <v>0</v>
      </c>
      <c r="H180" s="89">
        <f t="shared" si="45"/>
        <v>0</v>
      </c>
      <c r="I180" s="92"/>
      <c r="J180" s="206"/>
      <c r="K180" s="116">
        <v>0.06</v>
      </c>
    </row>
    <row r="181" spans="1:11" s="102" customFormat="1" ht="15" x14ac:dyDescent="0.25">
      <c r="A181" s="91" t="s">
        <v>199</v>
      </c>
      <c r="B181" s="84"/>
      <c r="C181" s="85" t="s">
        <v>38</v>
      </c>
      <c r="D181" s="86" t="s">
        <v>337</v>
      </c>
      <c r="E181" s="87" t="s">
        <v>63</v>
      </c>
      <c r="F181" s="88">
        <v>29</v>
      </c>
      <c r="G181" s="89">
        <v>0</v>
      </c>
      <c r="H181" s="89">
        <f t="shared" si="45"/>
        <v>0</v>
      </c>
      <c r="I181" s="92"/>
      <c r="J181" s="206"/>
      <c r="K181" s="116">
        <v>0.06</v>
      </c>
    </row>
    <row r="182" spans="1:11" s="102" customFormat="1" ht="15" x14ac:dyDescent="0.25">
      <c r="A182" s="91" t="s">
        <v>200</v>
      </c>
      <c r="B182" s="84"/>
      <c r="C182" s="85" t="s">
        <v>38</v>
      </c>
      <c r="D182" s="86" t="s">
        <v>338</v>
      </c>
      <c r="E182" s="87" t="s">
        <v>63</v>
      </c>
      <c r="F182" s="88">
        <v>29</v>
      </c>
      <c r="G182" s="89">
        <v>0</v>
      </c>
      <c r="H182" s="89">
        <f t="shared" si="45"/>
        <v>0</v>
      </c>
      <c r="I182" s="92"/>
      <c r="J182" s="206"/>
      <c r="K182" s="116">
        <v>0.62</v>
      </c>
    </row>
    <row r="183" spans="1:11" s="102" customFormat="1" ht="15" x14ac:dyDescent="0.25">
      <c r="A183" s="91" t="s">
        <v>201</v>
      </c>
      <c r="B183" s="84"/>
      <c r="C183" s="85" t="s">
        <v>38</v>
      </c>
      <c r="D183" s="86" t="s">
        <v>339</v>
      </c>
      <c r="E183" s="87" t="s">
        <v>63</v>
      </c>
      <c r="F183" s="88">
        <v>296</v>
      </c>
      <c r="G183" s="89">
        <v>0</v>
      </c>
      <c r="H183" s="89">
        <f t="shared" si="45"/>
        <v>0</v>
      </c>
      <c r="I183" s="92"/>
      <c r="J183" s="206"/>
      <c r="K183" s="116">
        <v>0.13</v>
      </c>
    </row>
    <row r="184" spans="1:11" s="111" customFormat="1" ht="15" x14ac:dyDescent="0.25">
      <c r="A184" s="47"/>
      <c r="B184" s="55"/>
      <c r="C184" s="65"/>
      <c r="D184" s="82" t="s">
        <v>340</v>
      </c>
      <c r="E184" s="60" t="s">
        <v>63</v>
      </c>
      <c r="F184" s="57"/>
      <c r="G184" s="58"/>
      <c r="H184" s="58"/>
      <c r="I184" s="34"/>
      <c r="J184" s="206"/>
      <c r="K184" s="116"/>
    </row>
    <row r="185" spans="1:11" s="102" customFormat="1" ht="15" x14ac:dyDescent="0.25">
      <c r="A185" s="91" t="s">
        <v>202</v>
      </c>
      <c r="B185" s="84"/>
      <c r="C185" s="85" t="s">
        <v>38</v>
      </c>
      <c r="D185" s="86" t="s">
        <v>341</v>
      </c>
      <c r="E185" s="87" t="s">
        <v>63</v>
      </c>
      <c r="F185" s="88">
        <v>331</v>
      </c>
      <c r="G185" s="89">
        <v>0</v>
      </c>
      <c r="H185" s="89">
        <f t="shared" si="45"/>
        <v>0</v>
      </c>
      <c r="I185" s="92"/>
      <c r="J185" s="206"/>
      <c r="K185" s="116">
        <v>0.06</v>
      </c>
    </row>
    <row r="186" spans="1:11" s="102" customFormat="1" ht="15" x14ac:dyDescent="0.25">
      <c r="A186" s="91" t="s">
        <v>203</v>
      </c>
      <c r="B186" s="84"/>
      <c r="C186" s="85" t="s">
        <v>38</v>
      </c>
      <c r="D186" s="86" t="s">
        <v>342</v>
      </c>
      <c r="E186" s="87" t="s">
        <v>63</v>
      </c>
      <c r="F186" s="88">
        <v>29</v>
      </c>
      <c r="G186" s="89">
        <v>0</v>
      </c>
      <c r="H186" s="89">
        <f t="shared" si="45"/>
        <v>0</v>
      </c>
      <c r="I186" s="92"/>
      <c r="J186" s="206"/>
      <c r="K186" s="116">
        <v>0.11</v>
      </c>
    </row>
    <row r="187" spans="1:11" s="102" customFormat="1" ht="15" x14ac:dyDescent="0.25">
      <c r="A187" s="91" t="s">
        <v>204</v>
      </c>
      <c r="B187" s="84"/>
      <c r="C187" s="85" t="s">
        <v>38</v>
      </c>
      <c r="D187" s="86" t="s">
        <v>277</v>
      </c>
      <c r="E187" s="87" t="s">
        <v>63</v>
      </c>
      <c r="F187" s="88">
        <v>29</v>
      </c>
      <c r="G187" s="89">
        <v>0</v>
      </c>
      <c r="H187" s="89">
        <f t="shared" si="45"/>
        <v>0</v>
      </c>
      <c r="I187" s="92"/>
      <c r="J187" s="206"/>
      <c r="K187" s="116">
        <v>4.7</v>
      </c>
    </row>
    <row r="188" spans="1:11" s="102" customFormat="1" ht="15" x14ac:dyDescent="0.25">
      <c r="A188" s="91" t="s">
        <v>205</v>
      </c>
      <c r="B188" s="84"/>
      <c r="C188" s="85" t="s">
        <v>38</v>
      </c>
      <c r="D188" s="86" t="s">
        <v>343</v>
      </c>
      <c r="E188" s="87" t="s">
        <v>63</v>
      </c>
      <c r="F188" s="88">
        <v>29</v>
      </c>
      <c r="G188" s="89">
        <v>0</v>
      </c>
      <c r="H188" s="89">
        <f t="shared" si="45"/>
        <v>0</v>
      </c>
      <c r="I188" s="92"/>
      <c r="J188" s="206"/>
      <c r="K188" s="116">
        <v>5.22</v>
      </c>
    </row>
    <row r="189" spans="1:11" s="101" customFormat="1" ht="15" x14ac:dyDescent="0.25">
      <c r="A189" s="94"/>
      <c r="B189" s="104"/>
      <c r="C189" s="96"/>
      <c r="D189" s="95" t="s">
        <v>344</v>
      </c>
      <c r="E189" s="98"/>
      <c r="F189" s="99"/>
      <c r="G189" s="100"/>
      <c r="H189" s="100"/>
      <c r="I189" s="123"/>
      <c r="J189" s="206"/>
      <c r="K189" s="117"/>
    </row>
    <row r="190" spans="1:11" s="102" customFormat="1" ht="14.25" customHeight="1" x14ac:dyDescent="0.25">
      <c r="A190" s="91" t="s">
        <v>206</v>
      </c>
      <c r="B190" s="84"/>
      <c r="C190" s="85" t="s">
        <v>38</v>
      </c>
      <c r="D190" s="86" t="s">
        <v>345</v>
      </c>
      <c r="E190" s="87" t="s">
        <v>39</v>
      </c>
      <c r="F190" s="88">
        <v>72</v>
      </c>
      <c r="G190" s="89">
        <v>0</v>
      </c>
      <c r="H190" s="89">
        <f t="shared" si="45"/>
        <v>0</v>
      </c>
      <c r="I190" s="92"/>
      <c r="J190" s="206"/>
      <c r="K190" s="116">
        <v>1.97</v>
      </c>
    </row>
    <row r="191" spans="1:11" s="102" customFormat="1" ht="15" x14ac:dyDescent="0.25">
      <c r="A191" s="91" t="s">
        <v>207</v>
      </c>
      <c r="B191" s="84"/>
      <c r="C191" s="85" t="s">
        <v>38</v>
      </c>
      <c r="D191" s="86" t="s">
        <v>346</v>
      </c>
      <c r="E191" s="87" t="s">
        <v>39</v>
      </c>
      <c r="F191" s="88">
        <v>1251.0999999999999</v>
      </c>
      <c r="G191" s="89">
        <v>0</v>
      </c>
      <c r="H191" s="89">
        <f t="shared" si="45"/>
        <v>0</v>
      </c>
      <c r="I191" s="92"/>
      <c r="J191" s="206"/>
      <c r="K191" s="116">
        <v>1.97</v>
      </c>
    </row>
    <row r="192" spans="1:11" s="102" customFormat="1" ht="15" x14ac:dyDescent="0.25">
      <c r="A192" s="91" t="s">
        <v>208</v>
      </c>
      <c r="B192" s="84"/>
      <c r="C192" s="85" t="s">
        <v>38</v>
      </c>
      <c r="D192" s="86" t="s">
        <v>347</v>
      </c>
      <c r="E192" s="87" t="s">
        <v>39</v>
      </c>
      <c r="F192" s="88">
        <v>1302</v>
      </c>
      <c r="G192" s="89">
        <v>0</v>
      </c>
      <c r="H192" s="89">
        <f t="shared" si="45"/>
        <v>0</v>
      </c>
      <c r="I192" s="92"/>
      <c r="J192" s="206"/>
      <c r="K192" s="116">
        <v>1.04</v>
      </c>
    </row>
    <row r="193" spans="1:11" s="102" customFormat="1" ht="15" x14ac:dyDescent="0.25">
      <c r="A193" s="91" t="s">
        <v>209</v>
      </c>
      <c r="B193" s="84"/>
      <c r="C193" s="85" t="s">
        <v>38</v>
      </c>
      <c r="D193" s="86" t="s">
        <v>348</v>
      </c>
      <c r="E193" s="87" t="s">
        <v>39</v>
      </c>
      <c r="F193" s="88">
        <v>73.8</v>
      </c>
      <c r="G193" s="89">
        <v>0</v>
      </c>
      <c r="H193" s="89">
        <f t="shared" si="45"/>
        <v>0</v>
      </c>
      <c r="I193" s="92"/>
      <c r="J193" s="206"/>
      <c r="K193" s="116">
        <v>1.04</v>
      </c>
    </row>
    <row r="194" spans="1:11" s="101" customFormat="1" ht="15" x14ac:dyDescent="0.25">
      <c r="A194" s="94"/>
      <c r="B194" s="104"/>
      <c r="C194" s="96"/>
      <c r="D194" s="95" t="s">
        <v>349</v>
      </c>
      <c r="E194" s="98"/>
      <c r="F194" s="99"/>
      <c r="G194" s="100"/>
      <c r="H194" s="100"/>
      <c r="I194" s="123"/>
      <c r="J194" s="206"/>
      <c r="K194" s="117"/>
    </row>
    <row r="195" spans="1:11" s="102" customFormat="1" ht="15" x14ac:dyDescent="0.25">
      <c r="A195" s="91" t="s">
        <v>210</v>
      </c>
      <c r="B195" s="84"/>
      <c r="C195" s="85" t="s">
        <v>38</v>
      </c>
      <c r="D195" s="86" t="s">
        <v>353</v>
      </c>
      <c r="E195" s="87" t="s">
        <v>63</v>
      </c>
      <c r="F195" s="88">
        <v>7</v>
      </c>
      <c r="G195" s="89">
        <v>0</v>
      </c>
      <c r="H195" s="89">
        <f t="shared" si="45"/>
        <v>0</v>
      </c>
      <c r="I195" s="92"/>
      <c r="J195" s="206"/>
      <c r="K195" s="116">
        <v>2.04</v>
      </c>
    </row>
    <row r="196" spans="1:11" s="102" customFormat="1" ht="15" x14ac:dyDescent="0.25">
      <c r="A196" s="91" t="s">
        <v>211</v>
      </c>
      <c r="B196" s="84"/>
      <c r="C196" s="85" t="s">
        <v>38</v>
      </c>
      <c r="D196" s="86" t="s">
        <v>350</v>
      </c>
      <c r="E196" s="87" t="s">
        <v>63</v>
      </c>
      <c r="F196" s="88">
        <v>18</v>
      </c>
      <c r="G196" s="89">
        <v>0</v>
      </c>
      <c r="H196" s="89">
        <f t="shared" si="45"/>
        <v>0</v>
      </c>
      <c r="I196" s="92"/>
      <c r="J196" s="206"/>
      <c r="K196" s="116">
        <v>2.06</v>
      </c>
    </row>
    <row r="197" spans="1:11" s="101" customFormat="1" ht="15" x14ac:dyDescent="0.25">
      <c r="A197" s="94"/>
      <c r="B197" s="104"/>
      <c r="C197" s="96"/>
      <c r="D197" s="95" t="s">
        <v>351</v>
      </c>
      <c r="E197" s="98"/>
      <c r="F197" s="99"/>
      <c r="G197" s="100"/>
      <c r="H197" s="100"/>
      <c r="I197" s="123"/>
      <c r="J197" s="341"/>
      <c r="K197" s="117"/>
    </row>
    <row r="198" spans="1:11" s="102" customFormat="1" ht="15" x14ac:dyDescent="0.25">
      <c r="A198" s="91" t="s">
        <v>212</v>
      </c>
      <c r="B198" s="84"/>
      <c r="C198" s="85" t="s">
        <v>38</v>
      </c>
      <c r="D198" s="86" t="s">
        <v>352</v>
      </c>
      <c r="E198" s="87" t="s">
        <v>63</v>
      </c>
      <c r="F198" s="88">
        <v>6</v>
      </c>
      <c r="G198" s="89">
        <v>0</v>
      </c>
      <c r="H198" s="89">
        <f t="shared" si="45"/>
        <v>0</v>
      </c>
      <c r="I198" s="92"/>
      <c r="J198" s="341"/>
      <c r="K198" s="116">
        <v>2.2599999999999998</v>
      </c>
    </row>
    <row r="199" spans="1:11" s="107" customFormat="1" ht="30" customHeight="1" x14ac:dyDescent="0.25">
      <c r="A199" s="94"/>
      <c r="B199" s="105"/>
      <c r="C199" s="106"/>
      <c r="D199" s="97" t="s">
        <v>355</v>
      </c>
      <c r="E199" s="98"/>
      <c r="F199" s="99"/>
      <c r="G199" s="100"/>
      <c r="H199" s="100"/>
      <c r="I199" s="124"/>
      <c r="J199" s="341"/>
      <c r="K199" s="117"/>
    </row>
    <row r="200" spans="1:11" s="102" customFormat="1" ht="15" x14ac:dyDescent="0.25">
      <c r="A200" s="91" t="s">
        <v>213</v>
      </c>
      <c r="B200" s="55" t="s">
        <v>35</v>
      </c>
      <c r="C200" s="85" t="s">
        <v>38</v>
      </c>
      <c r="D200" s="86" t="s">
        <v>354</v>
      </c>
      <c r="E200" s="87" t="s">
        <v>39</v>
      </c>
      <c r="F200" s="88">
        <v>49.6</v>
      </c>
      <c r="G200" s="89">
        <v>0</v>
      </c>
      <c r="H200" s="89">
        <f t="shared" si="45"/>
        <v>0</v>
      </c>
      <c r="I200" s="92"/>
      <c r="J200" s="341"/>
      <c r="K200" s="116">
        <v>6.1</v>
      </c>
    </row>
    <row r="201" spans="1:11" s="102" customFormat="1" ht="15" x14ac:dyDescent="0.25">
      <c r="A201" s="91" t="s">
        <v>214</v>
      </c>
      <c r="B201" s="84"/>
      <c r="C201" s="85" t="s">
        <v>38</v>
      </c>
      <c r="D201" s="86" t="s">
        <v>356</v>
      </c>
      <c r="E201" s="87" t="s">
        <v>63</v>
      </c>
      <c r="F201" s="88">
        <v>29</v>
      </c>
      <c r="G201" s="89">
        <v>0</v>
      </c>
      <c r="H201" s="89">
        <f t="shared" si="45"/>
        <v>0</v>
      </c>
      <c r="I201" s="92"/>
      <c r="J201" s="341"/>
      <c r="K201" s="116">
        <v>1.75</v>
      </c>
    </row>
    <row r="202" spans="1:11" s="102" customFormat="1" ht="15" x14ac:dyDescent="0.25">
      <c r="A202" s="91" t="s">
        <v>215</v>
      </c>
      <c r="B202" s="55">
        <v>72374</v>
      </c>
      <c r="C202" s="65" t="s">
        <v>36</v>
      </c>
      <c r="D202" s="56" t="s">
        <v>309</v>
      </c>
      <c r="E202" s="87" t="s">
        <v>63</v>
      </c>
      <c r="F202" s="88">
        <v>1</v>
      </c>
      <c r="G202" s="89">
        <v>0</v>
      </c>
      <c r="H202" s="89">
        <f t="shared" si="45"/>
        <v>0</v>
      </c>
      <c r="I202" s="92"/>
      <c r="J202" s="206"/>
      <c r="K202" s="116">
        <v>35.9</v>
      </c>
    </row>
    <row r="203" spans="1:11" s="102" customFormat="1" ht="15" x14ac:dyDescent="0.25">
      <c r="A203" s="91" t="s">
        <v>216</v>
      </c>
      <c r="B203" s="84"/>
      <c r="C203" s="85" t="s">
        <v>38</v>
      </c>
      <c r="D203" s="86" t="s">
        <v>357</v>
      </c>
      <c r="E203" s="87" t="s">
        <v>63</v>
      </c>
      <c r="F203" s="88">
        <v>26</v>
      </c>
      <c r="G203" s="89">
        <v>0</v>
      </c>
      <c r="H203" s="89">
        <f t="shared" si="45"/>
        <v>0</v>
      </c>
      <c r="I203" s="92"/>
      <c r="J203" s="208"/>
      <c r="K203" s="116">
        <v>12.45</v>
      </c>
    </row>
    <row r="204" spans="1:11" s="102" customFormat="1" ht="15" x14ac:dyDescent="0.25">
      <c r="A204" s="91" t="s">
        <v>217</v>
      </c>
      <c r="B204" s="84"/>
      <c r="C204" s="85" t="s">
        <v>38</v>
      </c>
      <c r="D204" s="56" t="s">
        <v>264</v>
      </c>
      <c r="E204" s="60" t="s">
        <v>63</v>
      </c>
      <c r="F204" s="57">
        <v>66</v>
      </c>
      <c r="G204" s="58">
        <v>0</v>
      </c>
      <c r="H204" s="89">
        <f t="shared" si="45"/>
        <v>0</v>
      </c>
      <c r="I204" s="92"/>
      <c r="J204" s="206"/>
      <c r="K204" s="116">
        <v>36.9</v>
      </c>
    </row>
    <row r="205" spans="1:11" s="102" customFormat="1" ht="15" x14ac:dyDescent="0.25">
      <c r="A205" s="91" t="s">
        <v>218</v>
      </c>
      <c r="B205" s="84"/>
      <c r="C205" s="85" t="s">
        <v>38</v>
      </c>
      <c r="D205" s="86" t="s">
        <v>358</v>
      </c>
      <c r="E205" s="87" t="s">
        <v>39</v>
      </c>
      <c r="F205" s="88">
        <v>49.6</v>
      </c>
      <c r="G205" s="89">
        <v>0</v>
      </c>
      <c r="H205" s="89">
        <f t="shared" si="45"/>
        <v>0</v>
      </c>
      <c r="I205" s="92"/>
      <c r="J205" s="208"/>
      <c r="K205" s="116">
        <v>3</v>
      </c>
    </row>
    <row r="206" spans="1:11" s="101" customFormat="1" ht="30" customHeight="1" x14ac:dyDescent="0.25">
      <c r="A206" s="94"/>
      <c r="B206" s="95"/>
      <c r="C206" s="96"/>
      <c r="D206" s="97" t="s">
        <v>359</v>
      </c>
      <c r="E206" s="98"/>
      <c r="F206" s="99"/>
      <c r="G206" s="100"/>
      <c r="H206" s="100"/>
      <c r="I206" s="123"/>
      <c r="J206" s="208"/>
      <c r="K206" s="117"/>
    </row>
    <row r="207" spans="1:11" s="102" customFormat="1" ht="15" x14ac:dyDescent="0.25">
      <c r="A207" s="91" t="s">
        <v>219</v>
      </c>
      <c r="B207" s="103"/>
      <c r="C207" s="85" t="s">
        <v>38</v>
      </c>
      <c r="D207" s="86" t="s">
        <v>360</v>
      </c>
      <c r="E207" s="87" t="s">
        <v>63</v>
      </c>
      <c r="F207" s="88">
        <v>3</v>
      </c>
      <c r="G207" s="89">
        <v>0</v>
      </c>
      <c r="H207" s="89">
        <f t="shared" si="45"/>
        <v>0</v>
      </c>
      <c r="I207" s="92"/>
      <c r="J207" s="341"/>
      <c r="K207" s="116">
        <v>35.49</v>
      </c>
    </row>
    <row r="208" spans="1:11" s="102" customFormat="1" ht="15" x14ac:dyDescent="0.25">
      <c r="A208" s="91" t="s">
        <v>220</v>
      </c>
      <c r="B208" s="55">
        <v>72374</v>
      </c>
      <c r="C208" s="65" t="s">
        <v>36</v>
      </c>
      <c r="D208" s="56" t="s">
        <v>309</v>
      </c>
      <c r="E208" s="87" t="s">
        <v>63</v>
      </c>
      <c r="F208" s="88">
        <v>1</v>
      </c>
      <c r="G208" s="89">
        <v>0</v>
      </c>
      <c r="H208" s="89">
        <f t="shared" si="45"/>
        <v>0</v>
      </c>
      <c r="I208" s="92"/>
      <c r="J208" s="341"/>
      <c r="K208" s="116">
        <v>35.9</v>
      </c>
    </row>
    <row r="209" spans="1:11" s="102" customFormat="1" ht="15" x14ac:dyDescent="0.25">
      <c r="A209" s="91" t="s">
        <v>221</v>
      </c>
      <c r="B209" s="103"/>
      <c r="C209" s="85" t="s">
        <v>38</v>
      </c>
      <c r="D209" s="86" t="s">
        <v>357</v>
      </c>
      <c r="E209" s="87" t="s">
        <v>63</v>
      </c>
      <c r="F209" s="88">
        <v>48</v>
      </c>
      <c r="G209" s="89">
        <v>0</v>
      </c>
      <c r="H209" s="89">
        <f t="shared" si="45"/>
        <v>0</v>
      </c>
      <c r="I209" s="92"/>
      <c r="J209" s="341"/>
      <c r="K209" s="116">
        <v>3.45</v>
      </c>
    </row>
    <row r="210" spans="1:11" s="102" customFormat="1" ht="15" x14ac:dyDescent="0.25">
      <c r="A210" s="91" t="s">
        <v>222</v>
      </c>
      <c r="B210" s="103"/>
      <c r="C210" s="85" t="s">
        <v>38</v>
      </c>
      <c r="D210" s="56" t="s">
        <v>264</v>
      </c>
      <c r="E210" s="60" t="s">
        <v>63</v>
      </c>
      <c r="F210" s="57">
        <v>1</v>
      </c>
      <c r="G210" s="58">
        <v>0</v>
      </c>
      <c r="H210" s="89">
        <f t="shared" si="45"/>
        <v>0</v>
      </c>
      <c r="I210" s="92"/>
      <c r="J210" s="341"/>
      <c r="K210" s="116">
        <v>15.83</v>
      </c>
    </row>
    <row r="211" spans="1:11" s="102" customFormat="1" ht="15" x14ac:dyDescent="0.25">
      <c r="A211" s="91" t="s">
        <v>223</v>
      </c>
      <c r="B211" s="103"/>
      <c r="C211" s="85" t="s">
        <v>38</v>
      </c>
      <c r="D211" s="86" t="s">
        <v>320</v>
      </c>
      <c r="E211" s="87" t="s">
        <v>63</v>
      </c>
      <c r="F211" s="88">
        <v>4</v>
      </c>
      <c r="G211" s="89">
        <v>0</v>
      </c>
      <c r="H211" s="89">
        <f t="shared" si="45"/>
        <v>0</v>
      </c>
      <c r="I211" s="92"/>
      <c r="J211" s="206"/>
      <c r="K211" s="116">
        <v>12.83</v>
      </c>
    </row>
    <row r="212" spans="1:11" s="101" customFormat="1" ht="15" x14ac:dyDescent="0.25">
      <c r="A212" s="94"/>
      <c r="B212" s="95"/>
      <c r="C212" s="96"/>
      <c r="D212" s="97" t="s">
        <v>361</v>
      </c>
      <c r="E212" s="98"/>
      <c r="F212" s="99"/>
      <c r="G212" s="100"/>
      <c r="H212" s="100"/>
      <c r="I212" s="123"/>
      <c r="J212" s="206"/>
      <c r="K212" s="118"/>
    </row>
    <row r="213" spans="1:11" s="102" customFormat="1" ht="28.5" x14ac:dyDescent="0.25">
      <c r="A213" s="91" t="s">
        <v>224</v>
      </c>
      <c r="B213" s="103">
        <v>91871</v>
      </c>
      <c r="C213" s="65" t="s">
        <v>37</v>
      </c>
      <c r="D213" s="86" t="s">
        <v>562</v>
      </c>
      <c r="E213" s="87" t="s">
        <v>63</v>
      </c>
      <c r="F213" s="88">
        <v>15.8</v>
      </c>
      <c r="G213" s="89">
        <v>0</v>
      </c>
      <c r="H213" s="89">
        <f t="shared" si="45"/>
        <v>0</v>
      </c>
      <c r="I213" s="92"/>
      <c r="J213" s="206"/>
      <c r="K213" s="120"/>
    </row>
    <row r="214" spans="1:11" s="81" customFormat="1" ht="15" x14ac:dyDescent="0.25">
      <c r="A214" s="77"/>
      <c r="B214" s="82"/>
      <c r="C214" s="79"/>
      <c r="D214" s="71" t="s">
        <v>362</v>
      </c>
      <c r="E214" s="80"/>
      <c r="F214" s="75"/>
      <c r="G214" s="76"/>
      <c r="H214" s="76"/>
      <c r="I214" s="125"/>
      <c r="J214" s="206"/>
      <c r="K214" s="118"/>
    </row>
    <row r="215" spans="1:11" s="69" customFormat="1" ht="28.5" x14ac:dyDescent="0.25">
      <c r="A215" s="47" t="s">
        <v>170</v>
      </c>
      <c r="B215" s="55">
        <v>91836</v>
      </c>
      <c r="C215" s="65" t="s">
        <v>37</v>
      </c>
      <c r="D215" s="39" t="s">
        <v>365</v>
      </c>
      <c r="E215" s="60" t="s">
        <v>39</v>
      </c>
      <c r="F215" s="57">
        <v>22.6</v>
      </c>
      <c r="G215" s="58">
        <v>0</v>
      </c>
      <c r="H215" s="58">
        <f t="shared" ref="H215" si="46">F215*G215</f>
        <v>0</v>
      </c>
      <c r="I215" s="34"/>
      <c r="J215" s="206"/>
      <c r="K215" s="115"/>
    </row>
    <row r="216" spans="1:11" s="69" customFormat="1" ht="42.75" x14ac:dyDescent="0.25">
      <c r="A216" s="47" t="s">
        <v>171</v>
      </c>
      <c r="B216" s="55">
        <v>91834</v>
      </c>
      <c r="C216" s="65" t="s">
        <v>37</v>
      </c>
      <c r="D216" s="39" t="s">
        <v>129</v>
      </c>
      <c r="E216" s="60" t="s">
        <v>39</v>
      </c>
      <c r="F216" s="57">
        <v>75</v>
      </c>
      <c r="G216" s="58">
        <v>0</v>
      </c>
      <c r="H216" s="58">
        <f t="shared" ref="H216" si="47">F216*G216</f>
        <v>0</v>
      </c>
      <c r="I216" s="34"/>
      <c r="J216" s="206"/>
      <c r="K216" s="115"/>
    </row>
    <row r="217" spans="1:11" ht="20.100000000000001" customHeight="1" x14ac:dyDescent="0.25">
      <c r="A217" s="29" t="s">
        <v>233</v>
      </c>
      <c r="B217" s="4" t="s">
        <v>23</v>
      </c>
      <c r="C217" s="64" t="s">
        <v>30</v>
      </c>
      <c r="D217" s="5" t="s">
        <v>3</v>
      </c>
      <c r="E217" s="4"/>
      <c r="F217" s="4"/>
      <c r="G217" s="6"/>
      <c r="H217" s="6"/>
      <c r="I217" s="30">
        <f>SUM(H219:H227,H229:H235,H236)</f>
        <v>0</v>
      </c>
      <c r="J217" s="206"/>
    </row>
    <row r="218" spans="1:11" ht="20.100000000000001" customHeight="1" x14ac:dyDescent="0.25">
      <c r="A218" s="50" t="s">
        <v>234</v>
      </c>
      <c r="B218" s="333" t="s">
        <v>100</v>
      </c>
      <c r="C218" s="334"/>
      <c r="D218" s="335"/>
      <c r="E218" s="51"/>
      <c r="F218" s="52"/>
      <c r="G218" s="53"/>
      <c r="H218" s="53">
        <f>SUM(H219:H227)</f>
        <v>0</v>
      </c>
      <c r="I218" s="34"/>
      <c r="J218" s="206"/>
    </row>
    <row r="219" spans="1:11" s="90" customFormat="1" ht="20.100000000000001" customHeight="1" x14ac:dyDescent="0.25">
      <c r="A219" s="91" t="s">
        <v>235</v>
      </c>
      <c r="B219" s="108">
        <v>89396</v>
      </c>
      <c r="C219" s="85" t="s">
        <v>37</v>
      </c>
      <c r="D219" s="109" t="s">
        <v>242</v>
      </c>
      <c r="E219" s="108" t="s">
        <v>63</v>
      </c>
      <c r="F219" s="88">
        <v>5</v>
      </c>
      <c r="G219" s="110">
        <v>0</v>
      </c>
      <c r="H219" s="89">
        <f t="shared" ref="H219:H227" si="48">F219*G219</f>
        <v>0</v>
      </c>
      <c r="I219" s="92"/>
      <c r="J219" s="206"/>
      <c r="K219" s="115"/>
    </row>
    <row r="220" spans="1:11" s="90" customFormat="1" ht="20.100000000000001" customHeight="1" x14ac:dyDescent="0.25">
      <c r="A220" s="91" t="s">
        <v>236</v>
      </c>
      <c r="B220" s="108">
        <v>89366</v>
      </c>
      <c r="C220" s="85" t="s">
        <v>37</v>
      </c>
      <c r="D220" s="109" t="s">
        <v>243</v>
      </c>
      <c r="E220" s="108" t="s">
        <v>63</v>
      </c>
      <c r="F220" s="88">
        <v>5</v>
      </c>
      <c r="G220" s="110">
        <v>0</v>
      </c>
      <c r="H220" s="89">
        <f t="shared" si="48"/>
        <v>0</v>
      </c>
      <c r="I220" s="92"/>
      <c r="J220" s="206"/>
      <c r="K220" s="115"/>
    </row>
    <row r="221" spans="1:11" s="90" customFormat="1" ht="20.100000000000001" customHeight="1" x14ac:dyDescent="0.25">
      <c r="A221" s="91" t="s">
        <v>237</v>
      </c>
      <c r="B221" s="108">
        <v>89362</v>
      </c>
      <c r="C221" s="85" t="s">
        <v>37</v>
      </c>
      <c r="D221" s="109" t="s">
        <v>244</v>
      </c>
      <c r="E221" s="108" t="s">
        <v>63</v>
      </c>
      <c r="F221" s="88">
        <v>10</v>
      </c>
      <c r="G221" s="110">
        <v>0</v>
      </c>
      <c r="H221" s="89">
        <f t="shared" si="48"/>
        <v>0</v>
      </c>
      <c r="I221" s="92"/>
      <c r="J221" s="206"/>
      <c r="K221" s="115"/>
    </row>
    <row r="222" spans="1:11" s="90" customFormat="1" ht="20.100000000000001" customHeight="1" x14ac:dyDescent="0.25">
      <c r="A222" s="91" t="s">
        <v>325</v>
      </c>
      <c r="B222" s="108">
        <v>89395</v>
      </c>
      <c r="C222" s="85" t="s">
        <v>37</v>
      </c>
      <c r="D222" s="109" t="s">
        <v>245</v>
      </c>
      <c r="E222" s="108" t="s">
        <v>63</v>
      </c>
      <c r="F222" s="88">
        <v>1</v>
      </c>
      <c r="G222" s="110">
        <v>0</v>
      </c>
      <c r="H222" s="89">
        <f t="shared" si="48"/>
        <v>0</v>
      </c>
      <c r="I222" s="92"/>
      <c r="J222" s="206"/>
      <c r="K222" s="115"/>
    </row>
    <row r="223" spans="1:11" s="90" customFormat="1" ht="20.100000000000001" customHeight="1" x14ac:dyDescent="0.25">
      <c r="A223" s="91" t="s">
        <v>326</v>
      </c>
      <c r="B223" s="108">
        <v>89724</v>
      </c>
      <c r="C223" s="85" t="s">
        <v>37</v>
      </c>
      <c r="D223" s="109" t="s">
        <v>246</v>
      </c>
      <c r="E223" s="108" t="s">
        <v>63</v>
      </c>
      <c r="F223" s="88">
        <v>6</v>
      </c>
      <c r="G223" s="110">
        <v>0</v>
      </c>
      <c r="H223" s="89">
        <f t="shared" si="48"/>
        <v>0</v>
      </c>
      <c r="I223" s="92"/>
      <c r="J223" s="206"/>
      <c r="K223" s="115"/>
    </row>
    <row r="224" spans="1:11" s="90" customFormat="1" ht="20.100000000000001" customHeight="1" x14ac:dyDescent="0.25">
      <c r="A224" s="91" t="s">
        <v>327</v>
      </c>
      <c r="B224" s="108">
        <v>89724</v>
      </c>
      <c r="C224" s="85" t="s">
        <v>37</v>
      </c>
      <c r="D224" s="109" t="s">
        <v>425</v>
      </c>
      <c r="E224" s="108" t="s">
        <v>63</v>
      </c>
      <c r="F224" s="88">
        <v>6</v>
      </c>
      <c r="G224" s="110">
        <v>0</v>
      </c>
      <c r="H224" s="89">
        <f t="shared" si="48"/>
        <v>0</v>
      </c>
      <c r="I224" s="92"/>
      <c r="J224" s="206"/>
      <c r="K224" s="115"/>
    </row>
    <row r="225" spans="1:12" s="90" customFormat="1" ht="20.100000000000001" customHeight="1" x14ac:dyDescent="0.25">
      <c r="A225" s="91" t="s">
        <v>328</v>
      </c>
      <c r="B225" s="108">
        <v>89726</v>
      </c>
      <c r="C225" s="85" t="s">
        <v>37</v>
      </c>
      <c r="D225" s="109" t="s">
        <v>426</v>
      </c>
      <c r="E225" s="108" t="s">
        <v>63</v>
      </c>
      <c r="F225" s="88">
        <v>1</v>
      </c>
      <c r="G225" s="110">
        <v>0</v>
      </c>
      <c r="H225" s="89">
        <f t="shared" si="48"/>
        <v>0</v>
      </c>
      <c r="I225" s="92"/>
      <c r="J225" s="206"/>
      <c r="K225" s="115"/>
    </row>
    <row r="226" spans="1:12" s="90" customFormat="1" ht="20.100000000000001" customHeight="1" x14ac:dyDescent="0.25">
      <c r="A226" s="91" t="s">
        <v>329</v>
      </c>
      <c r="B226" s="108">
        <v>89402</v>
      </c>
      <c r="C226" s="85" t="s">
        <v>37</v>
      </c>
      <c r="D226" s="109" t="s">
        <v>247</v>
      </c>
      <c r="E226" s="108" t="s">
        <v>39</v>
      </c>
      <c r="F226" s="88">
        <v>13.82</v>
      </c>
      <c r="G226" s="110">
        <v>0</v>
      </c>
      <c r="H226" s="89">
        <f t="shared" si="48"/>
        <v>0</v>
      </c>
      <c r="I226" s="92"/>
      <c r="J226" s="206"/>
      <c r="K226" s="115"/>
    </row>
    <row r="227" spans="1:12" s="90" customFormat="1" ht="20.100000000000001" customHeight="1" x14ac:dyDescent="0.25">
      <c r="A227" s="91" t="s">
        <v>330</v>
      </c>
      <c r="B227" s="108">
        <v>89711</v>
      </c>
      <c r="C227" s="85" t="s">
        <v>37</v>
      </c>
      <c r="D227" s="109" t="s">
        <v>248</v>
      </c>
      <c r="E227" s="108" t="s">
        <v>39</v>
      </c>
      <c r="F227" s="88">
        <v>28.6</v>
      </c>
      <c r="G227" s="114">
        <v>0</v>
      </c>
      <c r="H227" s="89">
        <f t="shared" si="48"/>
        <v>0</v>
      </c>
      <c r="I227" s="92"/>
      <c r="J227" s="206"/>
      <c r="K227" s="115"/>
    </row>
    <row r="228" spans="1:12" ht="20.100000000000001" customHeight="1" x14ac:dyDescent="0.25">
      <c r="A228" s="50" t="s">
        <v>238</v>
      </c>
      <c r="B228" s="333" t="s">
        <v>249</v>
      </c>
      <c r="C228" s="334"/>
      <c r="D228" s="335"/>
      <c r="E228" s="51"/>
      <c r="F228" s="52"/>
      <c r="G228" s="53"/>
      <c r="H228" s="53">
        <f>SUM(H229:H235)</f>
        <v>0</v>
      </c>
      <c r="I228" s="34"/>
      <c r="J228" s="206"/>
      <c r="L228" s="12"/>
    </row>
    <row r="229" spans="1:12" s="12" customFormat="1" x14ac:dyDescent="0.25">
      <c r="A229" s="47" t="s">
        <v>241</v>
      </c>
      <c r="B229" s="42" t="s">
        <v>619</v>
      </c>
      <c r="C229" s="68" t="s">
        <v>36</v>
      </c>
      <c r="D229" s="43" t="s">
        <v>620</v>
      </c>
      <c r="E229" s="42" t="s">
        <v>98</v>
      </c>
      <c r="F229" s="44">
        <v>5</v>
      </c>
      <c r="G229" s="259">
        <v>0</v>
      </c>
      <c r="H229" s="58">
        <f t="shared" ref="H229:H235" si="49">F229*G229</f>
        <v>0</v>
      </c>
      <c r="I229" s="34"/>
      <c r="J229" s="206" t="s">
        <v>493</v>
      </c>
      <c r="K229" s="115"/>
    </row>
    <row r="230" spans="1:12" s="12" customFormat="1" x14ac:dyDescent="0.25">
      <c r="A230" s="47" t="s">
        <v>250</v>
      </c>
      <c r="B230" s="42" t="s">
        <v>622</v>
      </c>
      <c r="C230" s="68" t="s">
        <v>36</v>
      </c>
      <c r="D230" s="43" t="s">
        <v>621</v>
      </c>
      <c r="E230" s="42" t="s">
        <v>98</v>
      </c>
      <c r="F230" s="44">
        <f>F229</f>
        <v>5</v>
      </c>
      <c r="G230" s="259">
        <v>0</v>
      </c>
      <c r="H230" s="58">
        <f t="shared" si="49"/>
        <v>0</v>
      </c>
      <c r="I230" s="34"/>
      <c r="J230" s="206" t="s">
        <v>493</v>
      </c>
      <c r="K230" s="115"/>
      <c r="L230" s="2"/>
    </row>
    <row r="231" spans="1:12" x14ac:dyDescent="0.25">
      <c r="A231" s="47" t="s">
        <v>251</v>
      </c>
      <c r="B231" s="42" t="s">
        <v>623</v>
      </c>
      <c r="C231" s="68" t="s">
        <v>36</v>
      </c>
      <c r="D231" s="45" t="s">
        <v>624</v>
      </c>
      <c r="E231" s="42" t="s">
        <v>98</v>
      </c>
      <c r="F231" s="41">
        <f>F230</f>
        <v>5</v>
      </c>
      <c r="G231" s="40">
        <v>0</v>
      </c>
      <c r="H231" s="58">
        <f t="shared" si="49"/>
        <v>0</v>
      </c>
      <c r="I231" s="34"/>
      <c r="J231" s="206"/>
    </row>
    <row r="232" spans="1:12" x14ac:dyDescent="0.25">
      <c r="A232" s="47" t="s">
        <v>252</v>
      </c>
      <c r="B232" s="42" t="s">
        <v>622</v>
      </c>
      <c r="C232" s="68" t="s">
        <v>36</v>
      </c>
      <c r="D232" s="39" t="s">
        <v>625</v>
      </c>
      <c r="E232" s="42" t="s">
        <v>98</v>
      </c>
      <c r="F232" s="41">
        <f>F231</f>
        <v>5</v>
      </c>
      <c r="G232" s="40">
        <v>0</v>
      </c>
      <c r="H232" s="58">
        <f t="shared" si="49"/>
        <v>0</v>
      </c>
      <c r="I232" s="34"/>
      <c r="J232" s="206"/>
    </row>
    <row r="233" spans="1:12" ht="42.75" x14ac:dyDescent="0.25">
      <c r="A233" s="47" t="s">
        <v>253</v>
      </c>
      <c r="B233" s="55">
        <v>86919</v>
      </c>
      <c r="C233" s="54" t="s">
        <v>37</v>
      </c>
      <c r="D233" s="46" t="s">
        <v>240</v>
      </c>
      <c r="E233" s="42" t="s">
        <v>98</v>
      </c>
      <c r="F233" s="57">
        <v>1</v>
      </c>
      <c r="G233" s="58">
        <v>0</v>
      </c>
      <c r="H233" s="58">
        <f t="shared" si="49"/>
        <v>0</v>
      </c>
      <c r="I233" s="34"/>
      <c r="J233" s="206" t="s">
        <v>500</v>
      </c>
    </row>
    <row r="234" spans="1:12" x14ac:dyDescent="0.25">
      <c r="A234" s="47" t="s">
        <v>254</v>
      </c>
      <c r="B234" s="55">
        <v>95470</v>
      </c>
      <c r="C234" s="54" t="s">
        <v>37</v>
      </c>
      <c r="D234" s="46" t="s">
        <v>527</v>
      </c>
      <c r="E234" s="42" t="s">
        <v>98</v>
      </c>
      <c r="F234" s="57">
        <v>2</v>
      </c>
      <c r="G234" s="58">
        <v>0</v>
      </c>
      <c r="H234" s="58">
        <f t="shared" ref="H234" si="50">F234*G234</f>
        <v>0</v>
      </c>
      <c r="I234" s="34"/>
      <c r="J234" s="206" t="s">
        <v>501</v>
      </c>
    </row>
    <row r="235" spans="1:12" x14ac:dyDescent="0.25">
      <c r="A235" s="47" t="s">
        <v>255</v>
      </c>
      <c r="B235" s="55">
        <v>230173</v>
      </c>
      <c r="C235" s="54" t="s">
        <v>36</v>
      </c>
      <c r="D235" s="46" t="s">
        <v>150</v>
      </c>
      <c r="E235" s="42" t="s">
        <v>98</v>
      </c>
      <c r="F235" s="57">
        <v>4</v>
      </c>
      <c r="G235" s="58">
        <v>0</v>
      </c>
      <c r="H235" s="58">
        <f t="shared" si="49"/>
        <v>0</v>
      </c>
      <c r="I235" s="34"/>
      <c r="J235" s="206"/>
    </row>
    <row r="236" spans="1:12" ht="18.75" customHeight="1" x14ac:dyDescent="0.25">
      <c r="A236" s="50" t="s">
        <v>256</v>
      </c>
      <c r="B236" s="333" t="s">
        <v>99</v>
      </c>
      <c r="C236" s="334"/>
      <c r="D236" s="335"/>
      <c r="E236" s="51"/>
      <c r="F236" s="52"/>
      <c r="G236" s="53"/>
      <c r="H236" s="53">
        <f>SUM(H237:H244)</f>
        <v>0</v>
      </c>
      <c r="I236" s="34"/>
      <c r="J236" s="206"/>
    </row>
    <row r="237" spans="1:12" ht="20.25" customHeight="1" x14ac:dyDescent="0.25">
      <c r="A237" s="47" t="s">
        <v>257</v>
      </c>
      <c r="B237" s="49"/>
      <c r="C237" s="68" t="s">
        <v>38</v>
      </c>
      <c r="D237" s="48" t="s">
        <v>665</v>
      </c>
      <c r="E237" s="42" t="s">
        <v>98</v>
      </c>
      <c r="F237" s="57">
        <v>9</v>
      </c>
      <c r="G237" s="58">
        <v>0</v>
      </c>
      <c r="H237" s="58">
        <f t="shared" ref="H237" si="51">F237*G237</f>
        <v>0</v>
      </c>
      <c r="I237" s="34"/>
      <c r="J237" s="206" t="s">
        <v>502</v>
      </c>
    </row>
    <row r="238" spans="1:12" ht="20.25" customHeight="1" x14ac:dyDescent="0.25">
      <c r="A238" s="47" t="s">
        <v>684</v>
      </c>
      <c r="B238" s="49">
        <v>82375</v>
      </c>
      <c r="C238" s="68" t="s">
        <v>36</v>
      </c>
      <c r="D238" s="48" t="s">
        <v>667</v>
      </c>
      <c r="E238" s="42" t="s">
        <v>98</v>
      </c>
      <c r="F238" s="57">
        <v>3</v>
      </c>
      <c r="G238" s="58">
        <v>0</v>
      </c>
      <c r="H238" s="58">
        <f t="shared" ref="H238" si="52">F238*G238</f>
        <v>0</v>
      </c>
      <c r="I238" s="34"/>
      <c r="J238" s="206"/>
    </row>
    <row r="239" spans="1:12" ht="20.25" customHeight="1" x14ac:dyDescent="0.25">
      <c r="A239" s="47" t="s">
        <v>685</v>
      </c>
      <c r="B239" s="49">
        <v>85053</v>
      </c>
      <c r="C239" s="68"/>
      <c r="D239" s="48" t="s">
        <v>669</v>
      </c>
      <c r="E239" s="42" t="s">
        <v>98</v>
      </c>
      <c r="F239" s="57">
        <v>3</v>
      </c>
      <c r="G239" s="58">
        <v>0</v>
      </c>
      <c r="H239" s="58">
        <f t="shared" ref="H239" si="53">F239*G239</f>
        <v>0</v>
      </c>
      <c r="I239" s="34"/>
      <c r="J239" s="206"/>
    </row>
    <row r="240" spans="1:12" ht="20.25" customHeight="1" x14ac:dyDescent="0.25">
      <c r="A240" s="47" t="s">
        <v>686</v>
      </c>
      <c r="B240" s="49">
        <v>85043</v>
      </c>
      <c r="C240" s="68" t="s">
        <v>36</v>
      </c>
      <c r="D240" s="48" t="s">
        <v>668</v>
      </c>
      <c r="E240" s="42" t="s">
        <v>98</v>
      </c>
      <c r="F240" s="57">
        <v>3</v>
      </c>
      <c r="G240" s="58">
        <v>0</v>
      </c>
      <c r="H240" s="58">
        <f t="shared" ref="H240" si="54">F240*G240</f>
        <v>0</v>
      </c>
      <c r="I240" s="34"/>
      <c r="J240" s="206"/>
    </row>
    <row r="241" spans="1:12" ht="20.25" customHeight="1" x14ac:dyDescent="0.25">
      <c r="A241" s="47" t="s">
        <v>687</v>
      </c>
      <c r="B241" s="49">
        <v>72553</v>
      </c>
      <c r="C241" s="68" t="s">
        <v>37</v>
      </c>
      <c r="D241" s="48" t="s">
        <v>679</v>
      </c>
      <c r="E241" s="42" t="s">
        <v>98</v>
      </c>
      <c r="F241" s="57">
        <v>2</v>
      </c>
      <c r="G241" s="58">
        <v>0</v>
      </c>
      <c r="H241" s="58">
        <f t="shared" ref="H241:H243" si="55">F241*G241</f>
        <v>0</v>
      </c>
      <c r="I241" s="34"/>
      <c r="J241" s="206"/>
    </row>
    <row r="242" spans="1:12" ht="33.75" customHeight="1" x14ac:dyDescent="0.25">
      <c r="A242" s="47" t="s">
        <v>688</v>
      </c>
      <c r="B242" s="49" t="s">
        <v>680</v>
      </c>
      <c r="C242" s="68" t="s">
        <v>37</v>
      </c>
      <c r="D242" s="48" t="s">
        <v>681</v>
      </c>
      <c r="E242" s="42" t="s">
        <v>98</v>
      </c>
      <c r="F242" s="57">
        <v>2</v>
      </c>
      <c r="G242" s="58">
        <v>0</v>
      </c>
      <c r="H242" s="58">
        <f t="shared" si="55"/>
        <v>0</v>
      </c>
      <c r="I242" s="34"/>
      <c r="J242" s="206"/>
    </row>
    <row r="243" spans="1:12" ht="28.5" x14ac:dyDescent="0.25">
      <c r="A243" s="47" t="s">
        <v>689</v>
      </c>
      <c r="B243" s="49">
        <v>83634</v>
      </c>
      <c r="C243" s="68" t="s">
        <v>37</v>
      </c>
      <c r="D243" s="48" t="s">
        <v>682</v>
      </c>
      <c r="E243" s="42" t="s">
        <v>98</v>
      </c>
      <c r="F243" s="57">
        <v>1</v>
      </c>
      <c r="G243" s="58">
        <v>0</v>
      </c>
      <c r="H243" s="58">
        <f t="shared" si="55"/>
        <v>0</v>
      </c>
      <c r="I243" s="34"/>
      <c r="J243" s="206"/>
    </row>
    <row r="244" spans="1:12" x14ac:dyDescent="0.25">
      <c r="A244" s="47" t="s">
        <v>690</v>
      </c>
      <c r="B244" s="49">
        <v>72338</v>
      </c>
      <c r="C244" s="68" t="s">
        <v>36</v>
      </c>
      <c r="D244" s="48" t="s">
        <v>683</v>
      </c>
      <c r="E244" s="42" t="s">
        <v>98</v>
      </c>
      <c r="F244" s="57">
        <v>1</v>
      </c>
      <c r="G244" s="58">
        <v>0</v>
      </c>
      <c r="H244" s="58">
        <f t="shared" ref="H244" si="56">F244*G244</f>
        <v>0</v>
      </c>
      <c r="I244" s="34"/>
      <c r="J244" s="206"/>
    </row>
    <row r="245" spans="1:12" ht="20.100000000000001" customHeight="1" x14ac:dyDescent="0.25">
      <c r="A245" s="35" t="s">
        <v>82</v>
      </c>
      <c r="B245" s="4" t="s">
        <v>28</v>
      </c>
      <c r="C245" s="64" t="s">
        <v>30</v>
      </c>
      <c r="D245" s="5" t="s">
        <v>2</v>
      </c>
      <c r="E245" s="4"/>
      <c r="F245" s="4"/>
      <c r="G245" s="6"/>
      <c r="H245" s="6"/>
      <c r="I245" s="30">
        <f>SUM(H246:H252)</f>
        <v>0</v>
      </c>
      <c r="J245" s="206"/>
      <c r="L245" s="69"/>
    </row>
    <row r="246" spans="1:12" s="69" customFormat="1" x14ac:dyDescent="0.25">
      <c r="A246" s="33" t="s">
        <v>83</v>
      </c>
      <c r="B246" s="55"/>
      <c r="C246" s="68" t="s">
        <v>38</v>
      </c>
      <c r="D246" s="56" t="s">
        <v>133</v>
      </c>
      <c r="E246" s="55" t="s">
        <v>92</v>
      </c>
      <c r="F246" s="57">
        <v>1</v>
      </c>
      <c r="G246" s="58">
        <v>0</v>
      </c>
      <c r="H246" s="58">
        <f t="shared" ref="H246:H249" si="57">F246*G246</f>
        <v>0</v>
      </c>
      <c r="I246" s="34"/>
      <c r="J246" s="208" t="s">
        <v>503</v>
      </c>
      <c r="K246" s="115"/>
    </row>
    <row r="247" spans="1:12" s="69" customFormat="1" x14ac:dyDescent="0.25">
      <c r="A247" s="33" t="s">
        <v>225</v>
      </c>
      <c r="B247" s="55"/>
      <c r="C247" s="68" t="s">
        <v>38</v>
      </c>
      <c r="D247" s="56" t="s">
        <v>135</v>
      </c>
      <c r="E247" s="55" t="s">
        <v>92</v>
      </c>
      <c r="F247" s="57">
        <v>1</v>
      </c>
      <c r="G247" s="58">
        <v>0</v>
      </c>
      <c r="H247" s="58">
        <f t="shared" si="57"/>
        <v>0</v>
      </c>
      <c r="I247" s="34"/>
      <c r="J247" s="208" t="s">
        <v>503</v>
      </c>
      <c r="K247" s="115"/>
    </row>
    <row r="248" spans="1:12" s="69" customFormat="1" ht="28.5" x14ac:dyDescent="0.25">
      <c r="A248" s="33" t="s">
        <v>226</v>
      </c>
      <c r="B248" s="55"/>
      <c r="C248" s="68" t="s">
        <v>38</v>
      </c>
      <c r="D248" s="56" t="s">
        <v>134</v>
      </c>
      <c r="E248" s="55" t="s">
        <v>92</v>
      </c>
      <c r="F248" s="57">
        <v>2</v>
      </c>
      <c r="G248" s="58">
        <v>0</v>
      </c>
      <c r="H248" s="58">
        <f t="shared" si="57"/>
        <v>0</v>
      </c>
      <c r="I248" s="34"/>
      <c r="J248" s="208" t="s">
        <v>503</v>
      </c>
      <c r="K248" s="115"/>
    </row>
    <row r="249" spans="1:12" s="69" customFormat="1" x14ac:dyDescent="0.25">
      <c r="A249" s="33" t="s">
        <v>227</v>
      </c>
      <c r="B249" s="55"/>
      <c r="C249" s="68" t="s">
        <v>38</v>
      </c>
      <c r="D249" s="56" t="s">
        <v>139</v>
      </c>
      <c r="E249" s="55" t="s">
        <v>12</v>
      </c>
      <c r="F249" s="57">
        <v>5</v>
      </c>
      <c r="G249" s="58">
        <v>0</v>
      </c>
      <c r="H249" s="58">
        <f t="shared" si="57"/>
        <v>0</v>
      </c>
      <c r="I249" s="34"/>
      <c r="J249" s="208" t="s">
        <v>503</v>
      </c>
      <c r="K249" s="115"/>
      <c r="L249" s="2"/>
    </row>
    <row r="250" spans="1:12" x14ac:dyDescent="0.25">
      <c r="A250" s="33" t="s">
        <v>228</v>
      </c>
      <c r="B250" s="7">
        <v>9537</v>
      </c>
      <c r="C250" s="59" t="s">
        <v>37</v>
      </c>
      <c r="D250" s="8" t="s">
        <v>6</v>
      </c>
      <c r="E250" s="7" t="s">
        <v>12</v>
      </c>
      <c r="F250" s="14">
        <v>440</v>
      </c>
      <c r="G250" s="9">
        <v>0</v>
      </c>
      <c r="H250" s="9">
        <f t="shared" ref="H250:H251" si="58">F250*G250</f>
        <v>0</v>
      </c>
      <c r="I250" s="32"/>
      <c r="J250" s="206"/>
      <c r="L250" s="69"/>
    </row>
    <row r="251" spans="1:12" s="69" customFormat="1" x14ac:dyDescent="0.25">
      <c r="A251" s="33" t="s">
        <v>229</v>
      </c>
      <c r="B251" s="55">
        <v>271608</v>
      </c>
      <c r="C251" s="65" t="s">
        <v>36</v>
      </c>
      <c r="D251" s="56" t="s">
        <v>86</v>
      </c>
      <c r="E251" s="55" t="s">
        <v>12</v>
      </c>
      <c r="F251" s="57">
        <f>0.62*3*1.1+0.51*2*1.1+0.96*1.1</f>
        <v>4.2240000000000002</v>
      </c>
      <c r="G251" s="58">
        <v>0</v>
      </c>
      <c r="H251" s="58">
        <f t="shared" si="58"/>
        <v>0</v>
      </c>
      <c r="I251" s="34"/>
      <c r="J251" s="208" t="s">
        <v>504</v>
      </c>
      <c r="K251" s="116"/>
      <c r="L251" s="2"/>
    </row>
    <row r="252" spans="1:12" ht="28.5" x14ac:dyDescent="0.25">
      <c r="A252" s="33" t="s">
        <v>230</v>
      </c>
      <c r="B252" s="7">
        <v>30105</v>
      </c>
      <c r="C252" s="59" t="s">
        <v>36</v>
      </c>
      <c r="D252" s="8" t="s">
        <v>95</v>
      </c>
      <c r="E252" s="7" t="s">
        <v>91</v>
      </c>
      <c r="F252" s="14">
        <v>30</v>
      </c>
      <c r="G252" s="9">
        <v>0</v>
      </c>
      <c r="H252" s="9">
        <f t="shared" ref="H252" si="59">F252*G252</f>
        <v>0</v>
      </c>
      <c r="I252" s="32"/>
      <c r="J252" s="206"/>
      <c r="K252" s="116"/>
    </row>
    <row r="253" spans="1:12" ht="20.25" customHeight="1" x14ac:dyDescent="0.25">
      <c r="A253" s="35">
        <v>11</v>
      </c>
      <c r="B253" s="4" t="s">
        <v>57</v>
      </c>
      <c r="C253" s="64" t="s">
        <v>30</v>
      </c>
      <c r="D253" s="5" t="s">
        <v>58</v>
      </c>
      <c r="E253" s="4"/>
      <c r="F253" s="4"/>
      <c r="G253" s="6"/>
      <c r="H253" s="6"/>
      <c r="I253" s="30">
        <f>SUM(H254:H257)</f>
        <v>0</v>
      </c>
      <c r="J253" s="208"/>
    </row>
    <row r="254" spans="1:12" ht="14.25" customHeight="1" x14ac:dyDescent="0.25">
      <c r="A254" s="33" t="s">
        <v>427</v>
      </c>
      <c r="B254" s="7">
        <v>90778</v>
      </c>
      <c r="C254" s="59" t="s">
        <v>37</v>
      </c>
      <c r="D254" s="8" t="s">
        <v>97</v>
      </c>
      <c r="E254" s="7" t="s">
        <v>17</v>
      </c>
      <c r="F254" s="14">
        <v>220</v>
      </c>
      <c r="G254" s="9">
        <v>0</v>
      </c>
      <c r="H254" s="9">
        <f t="shared" ref="H254:H257" si="60">F254*G254</f>
        <v>0</v>
      </c>
      <c r="I254" s="32"/>
      <c r="J254" s="349" t="s">
        <v>512</v>
      </c>
    </row>
    <row r="255" spans="1:12" x14ac:dyDescent="0.25">
      <c r="A255" s="33" t="s">
        <v>428</v>
      </c>
      <c r="B255" s="7">
        <v>90776</v>
      </c>
      <c r="C255" s="59" t="s">
        <v>37</v>
      </c>
      <c r="D255" s="8" t="s">
        <v>617</v>
      </c>
      <c r="E255" s="7" t="s">
        <v>17</v>
      </c>
      <c r="F255" s="14">
        <v>550</v>
      </c>
      <c r="G255" s="9">
        <v>0</v>
      </c>
      <c r="H255" s="9">
        <f t="shared" si="60"/>
        <v>0</v>
      </c>
      <c r="I255" s="32"/>
      <c r="J255" s="350"/>
    </row>
    <row r="256" spans="1:12" x14ac:dyDescent="0.25">
      <c r="A256" s="33" t="s">
        <v>429</v>
      </c>
      <c r="B256" s="7" t="s">
        <v>104</v>
      </c>
      <c r="C256" s="59" t="s">
        <v>36</v>
      </c>
      <c r="D256" s="8" t="s">
        <v>106</v>
      </c>
      <c r="E256" s="7" t="s">
        <v>19</v>
      </c>
      <c r="F256" s="14">
        <v>290</v>
      </c>
      <c r="G256" s="9">
        <v>0</v>
      </c>
      <c r="H256" s="9">
        <f t="shared" si="60"/>
        <v>0</v>
      </c>
      <c r="I256" s="32"/>
      <c r="J256" s="350"/>
    </row>
    <row r="257" spans="1:10" x14ac:dyDescent="0.25">
      <c r="A257" s="33" t="s">
        <v>430</v>
      </c>
      <c r="B257" s="7" t="s">
        <v>105</v>
      </c>
      <c r="C257" s="59" t="s">
        <v>36</v>
      </c>
      <c r="D257" s="8" t="s">
        <v>107</v>
      </c>
      <c r="E257" s="7" t="s">
        <v>19</v>
      </c>
      <c r="F257" s="14">
        <v>290</v>
      </c>
      <c r="G257" s="9">
        <v>0</v>
      </c>
      <c r="H257" s="9">
        <f t="shared" si="60"/>
        <v>0</v>
      </c>
      <c r="I257" s="32"/>
      <c r="J257" s="351"/>
    </row>
    <row r="258" spans="1:10" ht="18.75" customHeight="1" x14ac:dyDescent="0.25">
      <c r="A258" s="35">
        <v>12</v>
      </c>
      <c r="B258" s="4" t="s">
        <v>231</v>
      </c>
      <c r="C258" s="64" t="s">
        <v>30</v>
      </c>
      <c r="D258" s="5" t="s">
        <v>232</v>
      </c>
      <c r="E258" s="4"/>
      <c r="F258" s="4"/>
      <c r="G258" s="6"/>
      <c r="H258" s="6"/>
      <c r="I258" s="30"/>
      <c r="J258" s="206"/>
    </row>
    <row r="259" spans="1:10" ht="20.25" customHeight="1" thickBot="1" x14ac:dyDescent="0.3">
      <c r="A259" s="126" t="s">
        <v>436</v>
      </c>
      <c r="B259" s="127"/>
      <c r="C259" s="128" t="s">
        <v>38</v>
      </c>
      <c r="D259" s="129" t="s">
        <v>666</v>
      </c>
      <c r="E259" s="127"/>
      <c r="F259" s="130"/>
      <c r="G259" s="131"/>
      <c r="H259" s="132"/>
      <c r="I259" s="133"/>
      <c r="J259" s="206" t="s">
        <v>505</v>
      </c>
    </row>
    <row r="260" spans="1:10" ht="15.75" x14ac:dyDescent="0.25">
      <c r="B260" s="18"/>
      <c r="C260" s="67"/>
      <c r="D260" s="11"/>
      <c r="E260" s="357" t="s">
        <v>59</v>
      </c>
      <c r="F260" s="358"/>
      <c r="G260" s="358"/>
      <c r="H260" s="359"/>
      <c r="I260" s="304">
        <f>SUM(I6:I257)</f>
        <v>0</v>
      </c>
      <c r="J260" s="303"/>
    </row>
    <row r="261" spans="1:10" ht="15.75" x14ac:dyDescent="0.25">
      <c r="B261" s="18"/>
      <c r="C261" s="67"/>
      <c r="D261" s="11"/>
      <c r="E261" s="355" t="s">
        <v>34</v>
      </c>
      <c r="F261" s="356"/>
      <c r="G261" s="356"/>
      <c r="H261" s="19">
        <v>0.21990000000000001</v>
      </c>
      <c r="I261" s="305">
        <f>I260*H261</f>
        <v>0</v>
      </c>
      <c r="J261" s="303" t="s">
        <v>517</v>
      </c>
    </row>
    <row r="262" spans="1:10" ht="16.5" thickBot="1" x14ac:dyDescent="0.3">
      <c r="B262" s="18"/>
      <c r="C262" s="67"/>
      <c r="D262" s="11"/>
      <c r="E262" s="352" t="s">
        <v>60</v>
      </c>
      <c r="F262" s="353"/>
      <c r="G262" s="353"/>
      <c r="H262" s="354"/>
      <c r="I262" s="306">
        <f>SUM(I260:I261)</f>
        <v>0</v>
      </c>
    </row>
  </sheetData>
  <autoFilter ref="B5:J262"/>
  <mergeCells count="23">
    <mergeCell ref="J254:J257"/>
    <mergeCell ref="E262:H262"/>
    <mergeCell ref="E261:G261"/>
    <mergeCell ref="E260:H260"/>
    <mergeCell ref="J207:J210"/>
    <mergeCell ref="J55:J57"/>
    <mergeCell ref="J21:J24"/>
    <mergeCell ref="J197:J201"/>
    <mergeCell ref="C1:F1"/>
    <mergeCell ref="C2:F2"/>
    <mergeCell ref="H2:I2"/>
    <mergeCell ref="A4:I4"/>
    <mergeCell ref="B171:D171"/>
    <mergeCell ref="D58:F58"/>
    <mergeCell ref="B55:D55"/>
    <mergeCell ref="B218:D218"/>
    <mergeCell ref="B236:D236"/>
    <mergeCell ref="B113:D113"/>
    <mergeCell ref="B64:D64"/>
    <mergeCell ref="B141:D141"/>
    <mergeCell ref="B228:D228"/>
    <mergeCell ref="B133:D133"/>
    <mergeCell ref="B105:D10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fitToHeight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zoomScaleSheetLayoutView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X55" sqref="X55"/>
    </sheetView>
  </sheetViews>
  <sheetFormatPr defaultColWidth="11.42578125" defaultRowHeight="15" x14ac:dyDescent="0.25"/>
  <cols>
    <col min="1" max="2" width="3.140625" style="138" customWidth="1"/>
    <col min="3" max="3" width="3.7109375" style="138" customWidth="1"/>
    <col min="4" max="4" width="44.28515625" style="138" customWidth="1"/>
    <col min="5" max="5" width="25.5703125" style="138" customWidth="1"/>
    <col min="6" max="8" width="15.7109375" style="138" customWidth="1"/>
    <col min="9" max="10" width="13.42578125" style="138" hidden="1" customWidth="1"/>
    <col min="11" max="11" width="0" style="138" hidden="1" customWidth="1"/>
    <col min="12" max="23" width="11.42578125" style="138" hidden="1" customWidth="1"/>
    <col min="24" max="24" width="22.7109375" style="138" customWidth="1"/>
    <col min="25" max="25" width="12.140625" style="137" hidden="1" customWidth="1"/>
    <col min="26" max="26" width="14.28515625" style="138" hidden="1" customWidth="1"/>
    <col min="27" max="27" width="25.85546875" style="138" bestFit="1" customWidth="1"/>
    <col min="28" max="35" width="11.5703125" style="138" customWidth="1"/>
    <col min="36" max="262" width="11.42578125" style="138"/>
    <col min="263" max="264" width="3.140625" style="138" customWidth="1"/>
    <col min="265" max="265" width="3.7109375" style="138" customWidth="1"/>
    <col min="266" max="266" width="35.85546875" style="138" customWidth="1"/>
    <col min="267" max="267" width="25.5703125" style="138" customWidth="1"/>
    <col min="268" max="272" width="13.42578125" style="138" customWidth="1"/>
    <col min="273" max="273" width="11.42578125" style="138"/>
    <col min="274" max="279" width="0" style="138" hidden="1" customWidth="1"/>
    <col min="280" max="280" width="22.7109375" style="138" customWidth="1"/>
    <col min="281" max="291" width="11.5703125" style="138" customWidth="1"/>
    <col min="292" max="518" width="11.42578125" style="138"/>
    <col min="519" max="520" width="3.140625" style="138" customWidth="1"/>
    <col min="521" max="521" width="3.7109375" style="138" customWidth="1"/>
    <col min="522" max="522" width="35.85546875" style="138" customWidth="1"/>
    <col min="523" max="523" width="25.5703125" style="138" customWidth="1"/>
    <col min="524" max="528" width="13.42578125" style="138" customWidth="1"/>
    <col min="529" max="529" width="11.42578125" style="138"/>
    <col min="530" max="535" width="0" style="138" hidden="1" customWidth="1"/>
    <col min="536" max="536" width="22.7109375" style="138" customWidth="1"/>
    <col min="537" max="547" width="11.5703125" style="138" customWidth="1"/>
    <col min="548" max="774" width="11.42578125" style="138"/>
    <col min="775" max="776" width="3.140625" style="138" customWidth="1"/>
    <col min="777" max="777" width="3.7109375" style="138" customWidth="1"/>
    <col min="778" max="778" width="35.85546875" style="138" customWidth="1"/>
    <col min="779" max="779" width="25.5703125" style="138" customWidth="1"/>
    <col min="780" max="784" width="13.42578125" style="138" customWidth="1"/>
    <col min="785" max="785" width="11.42578125" style="138"/>
    <col min="786" max="791" width="0" style="138" hidden="1" customWidth="1"/>
    <col min="792" max="792" width="22.7109375" style="138" customWidth="1"/>
    <col min="793" max="803" width="11.5703125" style="138" customWidth="1"/>
    <col min="804" max="1030" width="11.42578125" style="138"/>
    <col min="1031" max="1032" width="3.140625" style="138" customWidth="1"/>
    <col min="1033" max="1033" width="3.7109375" style="138" customWidth="1"/>
    <col min="1034" max="1034" width="35.85546875" style="138" customWidth="1"/>
    <col min="1035" max="1035" width="25.5703125" style="138" customWidth="1"/>
    <col min="1036" max="1040" width="13.42578125" style="138" customWidth="1"/>
    <col min="1041" max="1041" width="11.42578125" style="138"/>
    <col min="1042" max="1047" width="0" style="138" hidden="1" customWidth="1"/>
    <col min="1048" max="1048" width="22.7109375" style="138" customWidth="1"/>
    <col min="1049" max="1059" width="11.5703125" style="138" customWidth="1"/>
    <col min="1060" max="1286" width="11.42578125" style="138"/>
    <col min="1287" max="1288" width="3.140625" style="138" customWidth="1"/>
    <col min="1289" max="1289" width="3.7109375" style="138" customWidth="1"/>
    <col min="1290" max="1290" width="35.85546875" style="138" customWidth="1"/>
    <col min="1291" max="1291" width="25.5703125" style="138" customWidth="1"/>
    <col min="1292" max="1296" width="13.42578125" style="138" customWidth="1"/>
    <col min="1297" max="1297" width="11.42578125" style="138"/>
    <col min="1298" max="1303" width="0" style="138" hidden="1" customWidth="1"/>
    <col min="1304" max="1304" width="22.7109375" style="138" customWidth="1"/>
    <col min="1305" max="1315" width="11.5703125" style="138" customWidth="1"/>
    <col min="1316" max="1542" width="11.42578125" style="138"/>
    <col min="1543" max="1544" width="3.140625" style="138" customWidth="1"/>
    <col min="1545" max="1545" width="3.7109375" style="138" customWidth="1"/>
    <col min="1546" max="1546" width="35.85546875" style="138" customWidth="1"/>
    <col min="1547" max="1547" width="25.5703125" style="138" customWidth="1"/>
    <col min="1548" max="1552" width="13.42578125" style="138" customWidth="1"/>
    <col min="1553" max="1553" width="11.42578125" style="138"/>
    <col min="1554" max="1559" width="0" style="138" hidden="1" customWidth="1"/>
    <col min="1560" max="1560" width="22.7109375" style="138" customWidth="1"/>
    <col min="1561" max="1571" width="11.5703125" style="138" customWidth="1"/>
    <col min="1572" max="1798" width="11.42578125" style="138"/>
    <col min="1799" max="1800" width="3.140625" style="138" customWidth="1"/>
    <col min="1801" max="1801" width="3.7109375" style="138" customWidth="1"/>
    <col min="1802" max="1802" width="35.85546875" style="138" customWidth="1"/>
    <col min="1803" max="1803" width="25.5703125" style="138" customWidth="1"/>
    <col min="1804" max="1808" width="13.42578125" style="138" customWidth="1"/>
    <col min="1809" max="1809" width="11.42578125" style="138"/>
    <col min="1810" max="1815" width="0" style="138" hidden="1" customWidth="1"/>
    <col min="1816" max="1816" width="22.7109375" style="138" customWidth="1"/>
    <col min="1817" max="1827" width="11.5703125" style="138" customWidth="1"/>
    <col min="1828" max="2054" width="11.42578125" style="138"/>
    <col min="2055" max="2056" width="3.140625" style="138" customWidth="1"/>
    <col min="2057" max="2057" width="3.7109375" style="138" customWidth="1"/>
    <col min="2058" max="2058" width="35.85546875" style="138" customWidth="1"/>
    <col min="2059" max="2059" width="25.5703125" style="138" customWidth="1"/>
    <col min="2060" max="2064" width="13.42578125" style="138" customWidth="1"/>
    <col min="2065" max="2065" width="11.42578125" style="138"/>
    <col min="2066" max="2071" width="0" style="138" hidden="1" customWidth="1"/>
    <col min="2072" max="2072" width="22.7109375" style="138" customWidth="1"/>
    <col min="2073" max="2083" width="11.5703125" style="138" customWidth="1"/>
    <col min="2084" max="2310" width="11.42578125" style="138"/>
    <col min="2311" max="2312" width="3.140625" style="138" customWidth="1"/>
    <col min="2313" max="2313" width="3.7109375" style="138" customWidth="1"/>
    <col min="2314" max="2314" width="35.85546875" style="138" customWidth="1"/>
    <col min="2315" max="2315" width="25.5703125" style="138" customWidth="1"/>
    <col min="2316" max="2320" width="13.42578125" style="138" customWidth="1"/>
    <col min="2321" max="2321" width="11.42578125" style="138"/>
    <col min="2322" max="2327" width="0" style="138" hidden="1" customWidth="1"/>
    <col min="2328" max="2328" width="22.7109375" style="138" customWidth="1"/>
    <col min="2329" max="2339" width="11.5703125" style="138" customWidth="1"/>
    <col min="2340" max="2566" width="11.42578125" style="138"/>
    <col min="2567" max="2568" width="3.140625" style="138" customWidth="1"/>
    <col min="2569" max="2569" width="3.7109375" style="138" customWidth="1"/>
    <col min="2570" max="2570" width="35.85546875" style="138" customWidth="1"/>
    <col min="2571" max="2571" width="25.5703125" style="138" customWidth="1"/>
    <col min="2572" max="2576" width="13.42578125" style="138" customWidth="1"/>
    <col min="2577" max="2577" width="11.42578125" style="138"/>
    <col min="2578" max="2583" width="0" style="138" hidden="1" customWidth="1"/>
    <col min="2584" max="2584" width="22.7109375" style="138" customWidth="1"/>
    <col min="2585" max="2595" width="11.5703125" style="138" customWidth="1"/>
    <col min="2596" max="2822" width="11.42578125" style="138"/>
    <col min="2823" max="2824" width="3.140625" style="138" customWidth="1"/>
    <col min="2825" max="2825" width="3.7109375" style="138" customWidth="1"/>
    <col min="2826" max="2826" width="35.85546875" style="138" customWidth="1"/>
    <col min="2827" max="2827" width="25.5703125" style="138" customWidth="1"/>
    <col min="2828" max="2832" width="13.42578125" style="138" customWidth="1"/>
    <col min="2833" max="2833" width="11.42578125" style="138"/>
    <col min="2834" max="2839" width="0" style="138" hidden="1" customWidth="1"/>
    <col min="2840" max="2840" width="22.7109375" style="138" customWidth="1"/>
    <col min="2841" max="2851" width="11.5703125" style="138" customWidth="1"/>
    <col min="2852" max="3078" width="11.42578125" style="138"/>
    <col min="3079" max="3080" width="3.140625" style="138" customWidth="1"/>
    <col min="3081" max="3081" width="3.7109375" style="138" customWidth="1"/>
    <col min="3082" max="3082" width="35.85546875" style="138" customWidth="1"/>
    <col min="3083" max="3083" width="25.5703125" style="138" customWidth="1"/>
    <col min="3084" max="3088" width="13.42578125" style="138" customWidth="1"/>
    <col min="3089" max="3089" width="11.42578125" style="138"/>
    <col min="3090" max="3095" width="0" style="138" hidden="1" customWidth="1"/>
    <col min="3096" max="3096" width="22.7109375" style="138" customWidth="1"/>
    <col min="3097" max="3107" width="11.5703125" style="138" customWidth="1"/>
    <col min="3108" max="3334" width="11.42578125" style="138"/>
    <col min="3335" max="3336" width="3.140625" style="138" customWidth="1"/>
    <col min="3337" max="3337" width="3.7109375" style="138" customWidth="1"/>
    <col min="3338" max="3338" width="35.85546875" style="138" customWidth="1"/>
    <col min="3339" max="3339" width="25.5703125" style="138" customWidth="1"/>
    <col min="3340" max="3344" width="13.42578125" style="138" customWidth="1"/>
    <col min="3345" max="3345" width="11.42578125" style="138"/>
    <col min="3346" max="3351" width="0" style="138" hidden="1" customWidth="1"/>
    <col min="3352" max="3352" width="22.7109375" style="138" customWidth="1"/>
    <col min="3353" max="3363" width="11.5703125" style="138" customWidth="1"/>
    <col min="3364" max="3590" width="11.42578125" style="138"/>
    <col min="3591" max="3592" width="3.140625" style="138" customWidth="1"/>
    <col min="3593" max="3593" width="3.7109375" style="138" customWidth="1"/>
    <col min="3594" max="3594" width="35.85546875" style="138" customWidth="1"/>
    <col min="3595" max="3595" width="25.5703125" style="138" customWidth="1"/>
    <col min="3596" max="3600" width="13.42578125" style="138" customWidth="1"/>
    <col min="3601" max="3601" width="11.42578125" style="138"/>
    <col min="3602" max="3607" width="0" style="138" hidden="1" customWidth="1"/>
    <col min="3608" max="3608" width="22.7109375" style="138" customWidth="1"/>
    <col min="3609" max="3619" width="11.5703125" style="138" customWidth="1"/>
    <col min="3620" max="3846" width="11.42578125" style="138"/>
    <col min="3847" max="3848" width="3.140625" style="138" customWidth="1"/>
    <col min="3849" max="3849" width="3.7109375" style="138" customWidth="1"/>
    <col min="3850" max="3850" width="35.85546875" style="138" customWidth="1"/>
    <col min="3851" max="3851" width="25.5703125" style="138" customWidth="1"/>
    <col min="3852" max="3856" width="13.42578125" style="138" customWidth="1"/>
    <col min="3857" max="3857" width="11.42578125" style="138"/>
    <col min="3858" max="3863" width="0" style="138" hidden="1" customWidth="1"/>
    <col min="3864" max="3864" width="22.7109375" style="138" customWidth="1"/>
    <col min="3865" max="3875" width="11.5703125" style="138" customWidth="1"/>
    <col min="3876" max="4102" width="11.42578125" style="138"/>
    <col min="4103" max="4104" width="3.140625" style="138" customWidth="1"/>
    <col min="4105" max="4105" width="3.7109375" style="138" customWidth="1"/>
    <col min="4106" max="4106" width="35.85546875" style="138" customWidth="1"/>
    <col min="4107" max="4107" width="25.5703125" style="138" customWidth="1"/>
    <col min="4108" max="4112" width="13.42578125" style="138" customWidth="1"/>
    <col min="4113" max="4113" width="11.42578125" style="138"/>
    <col min="4114" max="4119" width="0" style="138" hidden="1" customWidth="1"/>
    <col min="4120" max="4120" width="22.7109375" style="138" customWidth="1"/>
    <col min="4121" max="4131" width="11.5703125" style="138" customWidth="1"/>
    <col min="4132" max="4358" width="11.42578125" style="138"/>
    <col min="4359" max="4360" width="3.140625" style="138" customWidth="1"/>
    <col min="4361" max="4361" width="3.7109375" style="138" customWidth="1"/>
    <col min="4362" max="4362" width="35.85546875" style="138" customWidth="1"/>
    <col min="4363" max="4363" width="25.5703125" style="138" customWidth="1"/>
    <col min="4364" max="4368" width="13.42578125" style="138" customWidth="1"/>
    <col min="4369" max="4369" width="11.42578125" style="138"/>
    <col min="4370" max="4375" width="0" style="138" hidden="1" customWidth="1"/>
    <col min="4376" max="4376" width="22.7109375" style="138" customWidth="1"/>
    <col min="4377" max="4387" width="11.5703125" style="138" customWidth="1"/>
    <col min="4388" max="4614" width="11.42578125" style="138"/>
    <col min="4615" max="4616" width="3.140625" style="138" customWidth="1"/>
    <col min="4617" max="4617" width="3.7109375" style="138" customWidth="1"/>
    <col min="4618" max="4618" width="35.85546875" style="138" customWidth="1"/>
    <col min="4619" max="4619" width="25.5703125" style="138" customWidth="1"/>
    <col min="4620" max="4624" width="13.42578125" style="138" customWidth="1"/>
    <col min="4625" max="4625" width="11.42578125" style="138"/>
    <col min="4626" max="4631" width="0" style="138" hidden="1" customWidth="1"/>
    <col min="4632" max="4632" width="22.7109375" style="138" customWidth="1"/>
    <col min="4633" max="4643" width="11.5703125" style="138" customWidth="1"/>
    <col min="4644" max="4870" width="11.42578125" style="138"/>
    <col min="4871" max="4872" width="3.140625" style="138" customWidth="1"/>
    <col min="4873" max="4873" width="3.7109375" style="138" customWidth="1"/>
    <col min="4874" max="4874" width="35.85546875" style="138" customWidth="1"/>
    <col min="4875" max="4875" width="25.5703125" style="138" customWidth="1"/>
    <col min="4876" max="4880" width="13.42578125" style="138" customWidth="1"/>
    <col min="4881" max="4881" width="11.42578125" style="138"/>
    <col min="4882" max="4887" width="0" style="138" hidden="1" customWidth="1"/>
    <col min="4888" max="4888" width="22.7109375" style="138" customWidth="1"/>
    <col min="4889" max="4899" width="11.5703125" style="138" customWidth="1"/>
    <col min="4900" max="5126" width="11.42578125" style="138"/>
    <col min="5127" max="5128" width="3.140625" style="138" customWidth="1"/>
    <col min="5129" max="5129" width="3.7109375" style="138" customWidth="1"/>
    <col min="5130" max="5130" width="35.85546875" style="138" customWidth="1"/>
    <col min="5131" max="5131" width="25.5703125" style="138" customWidth="1"/>
    <col min="5132" max="5136" width="13.42578125" style="138" customWidth="1"/>
    <col min="5137" max="5137" width="11.42578125" style="138"/>
    <col min="5138" max="5143" width="0" style="138" hidden="1" customWidth="1"/>
    <col min="5144" max="5144" width="22.7109375" style="138" customWidth="1"/>
    <col min="5145" max="5155" width="11.5703125" style="138" customWidth="1"/>
    <col min="5156" max="5382" width="11.42578125" style="138"/>
    <col min="5383" max="5384" width="3.140625" style="138" customWidth="1"/>
    <col min="5385" max="5385" width="3.7109375" style="138" customWidth="1"/>
    <col min="5386" max="5386" width="35.85546875" style="138" customWidth="1"/>
    <col min="5387" max="5387" width="25.5703125" style="138" customWidth="1"/>
    <col min="5388" max="5392" width="13.42578125" style="138" customWidth="1"/>
    <col min="5393" max="5393" width="11.42578125" style="138"/>
    <col min="5394" max="5399" width="0" style="138" hidden="1" customWidth="1"/>
    <col min="5400" max="5400" width="22.7109375" style="138" customWidth="1"/>
    <col min="5401" max="5411" width="11.5703125" style="138" customWidth="1"/>
    <col min="5412" max="5638" width="11.42578125" style="138"/>
    <col min="5639" max="5640" width="3.140625" style="138" customWidth="1"/>
    <col min="5641" max="5641" width="3.7109375" style="138" customWidth="1"/>
    <col min="5642" max="5642" width="35.85546875" style="138" customWidth="1"/>
    <col min="5643" max="5643" width="25.5703125" style="138" customWidth="1"/>
    <col min="5644" max="5648" width="13.42578125" style="138" customWidth="1"/>
    <col min="5649" max="5649" width="11.42578125" style="138"/>
    <col min="5650" max="5655" width="0" style="138" hidden="1" customWidth="1"/>
    <col min="5656" max="5656" width="22.7109375" style="138" customWidth="1"/>
    <col min="5657" max="5667" width="11.5703125" style="138" customWidth="1"/>
    <col min="5668" max="5894" width="11.42578125" style="138"/>
    <col min="5895" max="5896" width="3.140625" style="138" customWidth="1"/>
    <col min="5897" max="5897" width="3.7109375" style="138" customWidth="1"/>
    <col min="5898" max="5898" width="35.85546875" style="138" customWidth="1"/>
    <col min="5899" max="5899" width="25.5703125" style="138" customWidth="1"/>
    <col min="5900" max="5904" width="13.42578125" style="138" customWidth="1"/>
    <col min="5905" max="5905" width="11.42578125" style="138"/>
    <col min="5906" max="5911" width="0" style="138" hidden="1" customWidth="1"/>
    <col min="5912" max="5912" width="22.7109375" style="138" customWidth="1"/>
    <col min="5913" max="5923" width="11.5703125" style="138" customWidth="1"/>
    <col min="5924" max="6150" width="11.42578125" style="138"/>
    <col min="6151" max="6152" width="3.140625" style="138" customWidth="1"/>
    <col min="6153" max="6153" width="3.7109375" style="138" customWidth="1"/>
    <col min="6154" max="6154" width="35.85546875" style="138" customWidth="1"/>
    <col min="6155" max="6155" width="25.5703125" style="138" customWidth="1"/>
    <col min="6156" max="6160" width="13.42578125" style="138" customWidth="1"/>
    <col min="6161" max="6161" width="11.42578125" style="138"/>
    <col min="6162" max="6167" width="0" style="138" hidden="1" customWidth="1"/>
    <col min="6168" max="6168" width="22.7109375" style="138" customWidth="1"/>
    <col min="6169" max="6179" width="11.5703125" style="138" customWidth="1"/>
    <col min="6180" max="6406" width="11.42578125" style="138"/>
    <col min="6407" max="6408" width="3.140625" style="138" customWidth="1"/>
    <col min="6409" max="6409" width="3.7109375" style="138" customWidth="1"/>
    <col min="6410" max="6410" width="35.85546875" style="138" customWidth="1"/>
    <col min="6411" max="6411" width="25.5703125" style="138" customWidth="1"/>
    <col min="6412" max="6416" width="13.42578125" style="138" customWidth="1"/>
    <col min="6417" max="6417" width="11.42578125" style="138"/>
    <col min="6418" max="6423" width="0" style="138" hidden="1" customWidth="1"/>
    <col min="6424" max="6424" width="22.7109375" style="138" customWidth="1"/>
    <col min="6425" max="6435" width="11.5703125" style="138" customWidth="1"/>
    <col min="6436" max="6662" width="11.42578125" style="138"/>
    <col min="6663" max="6664" width="3.140625" style="138" customWidth="1"/>
    <col min="6665" max="6665" width="3.7109375" style="138" customWidth="1"/>
    <col min="6666" max="6666" width="35.85546875" style="138" customWidth="1"/>
    <col min="6667" max="6667" width="25.5703125" style="138" customWidth="1"/>
    <col min="6668" max="6672" width="13.42578125" style="138" customWidth="1"/>
    <col min="6673" max="6673" width="11.42578125" style="138"/>
    <col min="6674" max="6679" width="0" style="138" hidden="1" customWidth="1"/>
    <col min="6680" max="6680" width="22.7109375" style="138" customWidth="1"/>
    <col min="6681" max="6691" width="11.5703125" style="138" customWidth="1"/>
    <col min="6692" max="6918" width="11.42578125" style="138"/>
    <col min="6919" max="6920" width="3.140625" style="138" customWidth="1"/>
    <col min="6921" max="6921" width="3.7109375" style="138" customWidth="1"/>
    <col min="6922" max="6922" width="35.85546875" style="138" customWidth="1"/>
    <col min="6923" max="6923" width="25.5703125" style="138" customWidth="1"/>
    <col min="6924" max="6928" width="13.42578125" style="138" customWidth="1"/>
    <col min="6929" max="6929" width="11.42578125" style="138"/>
    <col min="6930" max="6935" width="0" style="138" hidden="1" customWidth="1"/>
    <col min="6936" max="6936" width="22.7109375" style="138" customWidth="1"/>
    <col min="6937" max="6947" width="11.5703125" style="138" customWidth="1"/>
    <col min="6948" max="7174" width="11.42578125" style="138"/>
    <col min="7175" max="7176" width="3.140625" style="138" customWidth="1"/>
    <col min="7177" max="7177" width="3.7109375" style="138" customWidth="1"/>
    <col min="7178" max="7178" width="35.85546875" style="138" customWidth="1"/>
    <col min="7179" max="7179" width="25.5703125" style="138" customWidth="1"/>
    <col min="7180" max="7184" width="13.42578125" style="138" customWidth="1"/>
    <col min="7185" max="7185" width="11.42578125" style="138"/>
    <col min="7186" max="7191" width="0" style="138" hidden="1" customWidth="1"/>
    <col min="7192" max="7192" width="22.7109375" style="138" customWidth="1"/>
    <col min="7193" max="7203" width="11.5703125" style="138" customWidth="1"/>
    <col min="7204" max="7430" width="11.42578125" style="138"/>
    <col min="7431" max="7432" width="3.140625" style="138" customWidth="1"/>
    <col min="7433" max="7433" width="3.7109375" style="138" customWidth="1"/>
    <col min="7434" max="7434" width="35.85546875" style="138" customWidth="1"/>
    <col min="7435" max="7435" width="25.5703125" style="138" customWidth="1"/>
    <col min="7436" max="7440" width="13.42578125" style="138" customWidth="1"/>
    <col min="7441" max="7441" width="11.42578125" style="138"/>
    <col min="7442" max="7447" width="0" style="138" hidden="1" customWidth="1"/>
    <col min="7448" max="7448" width="22.7109375" style="138" customWidth="1"/>
    <col min="7449" max="7459" width="11.5703125" style="138" customWidth="1"/>
    <col min="7460" max="7686" width="11.42578125" style="138"/>
    <col min="7687" max="7688" width="3.140625" style="138" customWidth="1"/>
    <col min="7689" max="7689" width="3.7109375" style="138" customWidth="1"/>
    <col min="7690" max="7690" width="35.85546875" style="138" customWidth="1"/>
    <col min="7691" max="7691" width="25.5703125" style="138" customWidth="1"/>
    <col min="7692" max="7696" width="13.42578125" style="138" customWidth="1"/>
    <col min="7697" max="7697" width="11.42578125" style="138"/>
    <col min="7698" max="7703" width="0" style="138" hidden="1" customWidth="1"/>
    <col min="7704" max="7704" width="22.7109375" style="138" customWidth="1"/>
    <col min="7705" max="7715" width="11.5703125" style="138" customWidth="1"/>
    <col min="7716" max="7942" width="11.42578125" style="138"/>
    <col min="7943" max="7944" width="3.140625" style="138" customWidth="1"/>
    <col min="7945" max="7945" width="3.7109375" style="138" customWidth="1"/>
    <col min="7946" max="7946" width="35.85546875" style="138" customWidth="1"/>
    <col min="7947" max="7947" width="25.5703125" style="138" customWidth="1"/>
    <col min="7948" max="7952" width="13.42578125" style="138" customWidth="1"/>
    <col min="7953" max="7953" width="11.42578125" style="138"/>
    <col min="7954" max="7959" width="0" style="138" hidden="1" customWidth="1"/>
    <col min="7960" max="7960" width="22.7109375" style="138" customWidth="1"/>
    <col min="7961" max="7971" width="11.5703125" style="138" customWidth="1"/>
    <col min="7972" max="8198" width="11.42578125" style="138"/>
    <col min="8199" max="8200" width="3.140625" style="138" customWidth="1"/>
    <col min="8201" max="8201" width="3.7109375" style="138" customWidth="1"/>
    <col min="8202" max="8202" width="35.85546875" style="138" customWidth="1"/>
    <col min="8203" max="8203" width="25.5703125" style="138" customWidth="1"/>
    <col min="8204" max="8208" width="13.42578125" style="138" customWidth="1"/>
    <col min="8209" max="8209" width="11.42578125" style="138"/>
    <col min="8210" max="8215" width="0" style="138" hidden="1" customWidth="1"/>
    <col min="8216" max="8216" width="22.7109375" style="138" customWidth="1"/>
    <col min="8217" max="8227" width="11.5703125" style="138" customWidth="1"/>
    <col min="8228" max="8454" width="11.42578125" style="138"/>
    <col min="8455" max="8456" width="3.140625" style="138" customWidth="1"/>
    <col min="8457" max="8457" width="3.7109375" style="138" customWidth="1"/>
    <col min="8458" max="8458" width="35.85546875" style="138" customWidth="1"/>
    <col min="8459" max="8459" width="25.5703125" style="138" customWidth="1"/>
    <col min="8460" max="8464" width="13.42578125" style="138" customWidth="1"/>
    <col min="8465" max="8465" width="11.42578125" style="138"/>
    <col min="8466" max="8471" width="0" style="138" hidden="1" customWidth="1"/>
    <col min="8472" max="8472" width="22.7109375" style="138" customWidth="1"/>
    <col min="8473" max="8483" width="11.5703125" style="138" customWidth="1"/>
    <col min="8484" max="8710" width="11.42578125" style="138"/>
    <col min="8711" max="8712" width="3.140625" style="138" customWidth="1"/>
    <col min="8713" max="8713" width="3.7109375" style="138" customWidth="1"/>
    <col min="8714" max="8714" width="35.85546875" style="138" customWidth="1"/>
    <col min="8715" max="8715" width="25.5703125" style="138" customWidth="1"/>
    <col min="8716" max="8720" width="13.42578125" style="138" customWidth="1"/>
    <col min="8721" max="8721" width="11.42578125" style="138"/>
    <col min="8722" max="8727" width="0" style="138" hidden="1" customWidth="1"/>
    <col min="8728" max="8728" width="22.7109375" style="138" customWidth="1"/>
    <col min="8729" max="8739" width="11.5703125" style="138" customWidth="1"/>
    <col min="8740" max="8966" width="11.42578125" style="138"/>
    <col min="8967" max="8968" width="3.140625" style="138" customWidth="1"/>
    <col min="8969" max="8969" width="3.7109375" style="138" customWidth="1"/>
    <col min="8970" max="8970" width="35.85546875" style="138" customWidth="1"/>
    <col min="8971" max="8971" width="25.5703125" style="138" customWidth="1"/>
    <col min="8972" max="8976" width="13.42578125" style="138" customWidth="1"/>
    <col min="8977" max="8977" width="11.42578125" style="138"/>
    <col min="8978" max="8983" width="0" style="138" hidden="1" customWidth="1"/>
    <col min="8984" max="8984" width="22.7109375" style="138" customWidth="1"/>
    <col min="8985" max="8995" width="11.5703125" style="138" customWidth="1"/>
    <col min="8996" max="9222" width="11.42578125" style="138"/>
    <col min="9223" max="9224" width="3.140625" style="138" customWidth="1"/>
    <col min="9225" max="9225" width="3.7109375" style="138" customWidth="1"/>
    <col min="9226" max="9226" width="35.85546875" style="138" customWidth="1"/>
    <col min="9227" max="9227" width="25.5703125" style="138" customWidth="1"/>
    <col min="9228" max="9232" width="13.42578125" style="138" customWidth="1"/>
    <col min="9233" max="9233" width="11.42578125" style="138"/>
    <col min="9234" max="9239" width="0" style="138" hidden="1" customWidth="1"/>
    <col min="9240" max="9240" width="22.7109375" style="138" customWidth="1"/>
    <col min="9241" max="9251" width="11.5703125" style="138" customWidth="1"/>
    <col min="9252" max="9478" width="11.42578125" style="138"/>
    <col min="9479" max="9480" width="3.140625" style="138" customWidth="1"/>
    <col min="9481" max="9481" width="3.7109375" style="138" customWidth="1"/>
    <col min="9482" max="9482" width="35.85546875" style="138" customWidth="1"/>
    <col min="9483" max="9483" width="25.5703125" style="138" customWidth="1"/>
    <col min="9484" max="9488" width="13.42578125" style="138" customWidth="1"/>
    <col min="9489" max="9489" width="11.42578125" style="138"/>
    <col min="9490" max="9495" width="0" style="138" hidden="1" customWidth="1"/>
    <col min="9496" max="9496" width="22.7109375" style="138" customWidth="1"/>
    <col min="9497" max="9507" width="11.5703125" style="138" customWidth="1"/>
    <col min="9508" max="9734" width="11.42578125" style="138"/>
    <col min="9735" max="9736" width="3.140625" style="138" customWidth="1"/>
    <col min="9737" max="9737" width="3.7109375" style="138" customWidth="1"/>
    <col min="9738" max="9738" width="35.85546875" style="138" customWidth="1"/>
    <col min="9739" max="9739" width="25.5703125" style="138" customWidth="1"/>
    <col min="9740" max="9744" width="13.42578125" style="138" customWidth="1"/>
    <col min="9745" max="9745" width="11.42578125" style="138"/>
    <col min="9746" max="9751" width="0" style="138" hidden="1" customWidth="1"/>
    <col min="9752" max="9752" width="22.7109375" style="138" customWidth="1"/>
    <col min="9753" max="9763" width="11.5703125" style="138" customWidth="1"/>
    <col min="9764" max="9990" width="11.42578125" style="138"/>
    <col min="9991" max="9992" width="3.140625" style="138" customWidth="1"/>
    <col min="9993" max="9993" width="3.7109375" style="138" customWidth="1"/>
    <col min="9994" max="9994" width="35.85546875" style="138" customWidth="1"/>
    <col min="9995" max="9995" width="25.5703125" style="138" customWidth="1"/>
    <col min="9996" max="10000" width="13.42578125" style="138" customWidth="1"/>
    <col min="10001" max="10001" width="11.42578125" style="138"/>
    <col min="10002" max="10007" width="0" style="138" hidden="1" customWidth="1"/>
    <col min="10008" max="10008" width="22.7109375" style="138" customWidth="1"/>
    <col min="10009" max="10019" width="11.5703125" style="138" customWidth="1"/>
    <col min="10020" max="10246" width="11.42578125" style="138"/>
    <col min="10247" max="10248" width="3.140625" style="138" customWidth="1"/>
    <col min="10249" max="10249" width="3.7109375" style="138" customWidth="1"/>
    <col min="10250" max="10250" width="35.85546875" style="138" customWidth="1"/>
    <col min="10251" max="10251" width="25.5703125" style="138" customWidth="1"/>
    <col min="10252" max="10256" width="13.42578125" style="138" customWidth="1"/>
    <col min="10257" max="10257" width="11.42578125" style="138"/>
    <col min="10258" max="10263" width="0" style="138" hidden="1" customWidth="1"/>
    <col min="10264" max="10264" width="22.7109375" style="138" customWidth="1"/>
    <col min="10265" max="10275" width="11.5703125" style="138" customWidth="1"/>
    <col min="10276" max="10502" width="11.42578125" style="138"/>
    <col min="10503" max="10504" width="3.140625" style="138" customWidth="1"/>
    <col min="10505" max="10505" width="3.7109375" style="138" customWidth="1"/>
    <col min="10506" max="10506" width="35.85546875" style="138" customWidth="1"/>
    <col min="10507" max="10507" width="25.5703125" style="138" customWidth="1"/>
    <col min="10508" max="10512" width="13.42578125" style="138" customWidth="1"/>
    <col min="10513" max="10513" width="11.42578125" style="138"/>
    <col min="10514" max="10519" width="0" style="138" hidden="1" customWidth="1"/>
    <col min="10520" max="10520" width="22.7109375" style="138" customWidth="1"/>
    <col min="10521" max="10531" width="11.5703125" style="138" customWidth="1"/>
    <col min="10532" max="10758" width="11.42578125" style="138"/>
    <col min="10759" max="10760" width="3.140625" style="138" customWidth="1"/>
    <col min="10761" max="10761" width="3.7109375" style="138" customWidth="1"/>
    <col min="10762" max="10762" width="35.85546875" style="138" customWidth="1"/>
    <col min="10763" max="10763" width="25.5703125" style="138" customWidth="1"/>
    <col min="10764" max="10768" width="13.42578125" style="138" customWidth="1"/>
    <col min="10769" max="10769" width="11.42578125" style="138"/>
    <col min="10770" max="10775" width="0" style="138" hidden="1" customWidth="1"/>
    <col min="10776" max="10776" width="22.7109375" style="138" customWidth="1"/>
    <col min="10777" max="10787" width="11.5703125" style="138" customWidth="1"/>
    <col min="10788" max="11014" width="11.42578125" style="138"/>
    <col min="11015" max="11016" width="3.140625" style="138" customWidth="1"/>
    <col min="11017" max="11017" width="3.7109375" style="138" customWidth="1"/>
    <col min="11018" max="11018" width="35.85546875" style="138" customWidth="1"/>
    <col min="11019" max="11019" width="25.5703125" style="138" customWidth="1"/>
    <col min="11020" max="11024" width="13.42578125" style="138" customWidth="1"/>
    <col min="11025" max="11025" width="11.42578125" style="138"/>
    <col min="11026" max="11031" width="0" style="138" hidden="1" customWidth="1"/>
    <col min="11032" max="11032" width="22.7109375" style="138" customWidth="1"/>
    <col min="11033" max="11043" width="11.5703125" style="138" customWidth="1"/>
    <col min="11044" max="11270" width="11.42578125" style="138"/>
    <col min="11271" max="11272" width="3.140625" style="138" customWidth="1"/>
    <col min="11273" max="11273" width="3.7109375" style="138" customWidth="1"/>
    <col min="11274" max="11274" width="35.85546875" style="138" customWidth="1"/>
    <col min="11275" max="11275" width="25.5703125" style="138" customWidth="1"/>
    <col min="11276" max="11280" width="13.42578125" style="138" customWidth="1"/>
    <col min="11281" max="11281" width="11.42578125" style="138"/>
    <col min="11282" max="11287" width="0" style="138" hidden="1" customWidth="1"/>
    <col min="11288" max="11288" width="22.7109375" style="138" customWidth="1"/>
    <col min="11289" max="11299" width="11.5703125" style="138" customWidth="1"/>
    <col min="11300" max="11526" width="11.42578125" style="138"/>
    <col min="11527" max="11528" width="3.140625" style="138" customWidth="1"/>
    <col min="11529" max="11529" width="3.7109375" style="138" customWidth="1"/>
    <col min="11530" max="11530" width="35.85546875" style="138" customWidth="1"/>
    <col min="11531" max="11531" width="25.5703125" style="138" customWidth="1"/>
    <col min="11532" max="11536" width="13.42578125" style="138" customWidth="1"/>
    <col min="11537" max="11537" width="11.42578125" style="138"/>
    <col min="11538" max="11543" width="0" style="138" hidden="1" customWidth="1"/>
    <col min="11544" max="11544" width="22.7109375" style="138" customWidth="1"/>
    <col min="11545" max="11555" width="11.5703125" style="138" customWidth="1"/>
    <col min="11556" max="11782" width="11.42578125" style="138"/>
    <col min="11783" max="11784" width="3.140625" style="138" customWidth="1"/>
    <col min="11785" max="11785" width="3.7109375" style="138" customWidth="1"/>
    <col min="11786" max="11786" width="35.85546875" style="138" customWidth="1"/>
    <col min="11787" max="11787" width="25.5703125" style="138" customWidth="1"/>
    <col min="11788" max="11792" width="13.42578125" style="138" customWidth="1"/>
    <col min="11793" max="11793" width="11.42578125" style="138"/>
    <col min="11794" max="11799" width="0" style="138" hidden="1" customWidth="1"/>
    <col min="11800" max="11800" width="22.7109375" style="138" customWidth="1"/>
    <col min="11801" max="11811" width="11.5703125" style="138" customWidth="1"/>
    <col min="11812" max="12038" width="11.42578125" style="138"/>
    <col min="12039" max="12040" width="3.140625" style="138" customWidth="1"/>
    <col min="12041" max="12041" width="3.7109375" style="138" customWidth="1"/>
    <col min="12042" max="12042" width="35.85546875" style="138" customWidth="1"/>
    <col min="12043" max="12043" width="25.5703125" style="138" customWidth="1"/>
    <col min="12044" max="12048" width="13.42578125" style="138" customWidth="1"/>
    <col min="12049" max="12049" width="11.42578125" style="138"/>
    <col min="12050" max="12055" width="0" style="138" hidden="1" customWidth="1"/>
    <col min="12056" max="12056" width="22.7109375" style="138" customWidth="1"/>
    <col min="12057" max="12067" width="11.5703125" style="138" customWidth="1"/>
    <col min="12068" max="12294" width="11.42578125" style="138"/>
    <col min="12295" max="12296" width="3.140625" style="138" customWidth="1"/>
    <col min="12297" max="12297" width="3.7109375" style="138" customWidth="1"/>
    <col min="12298" max="12298" width="35.85546875" style="138" customWidth="1"/>
    <col min="12299" max="12299" width="25.5703125" style="138" customWidth="1"/>
    <col min="12300" max="12304" width="13.42578125" style="138" customWidth="1"/>
    <col min="12305" max="12305" width="11.42578125" style="138"/>
    <col min="12306" max="12311" width="0" style="138" hidden="1" customWidth="1"/>
    <col min="12312" max="12312" width="22.7109375" style="138" customWidth="1"/>
    <col min="12313" max="12323" width="11.5703125" style="138" customWidth="1"/>
    <col min="12324" max="12550" width="11.42578125" style="138"/>
    <col min="12551" max="12552" width="3.140625" style="138" customWidth="1"/>
    <col min="12553" max="12553" width="3.7109375" style="138" customWidth="1"/>
    <col min="12554" max="12554" width="35.85546875" style="138" customWidth="1"/>
    <col min="12555" max="12555" width="25.5703125" style="138" customWidth="1"/>
    <col min="12556" max="12560" width="13.42578125" style="138" customWidth="1"/>
    <col min="12561" max="12561" width="11.42578125" style="138"/>
    <col min="12562" max="12567" width="0" style="138" hidden="1" customWidth="1"/>
    <col min="12568" max="12568" width="22.7109375" style="138" customWidth="1"/>
    <col min="12569" max="12579" width="11.5703125" style="138" customWidth="1"/>
    <col min="12580" max="12806" width="11.42578125" style="138"/>
    <col min="12807" max="12808" width="3.140625" style="138" customWidth="1"/>
    <col min="12809" max="12809" width="3.7109375" style="138" customWidth="1"/>
    <col min="12810" max="12810" width="35.85546875" style="138" customWidth="1"/>
    <col min="12811" max="12811" width="25.5703125" style="138" customWidth="1"/>
    <col min="12812" max="12816" width="13.42578125" style="138" customWidth="1"/>
    <col min="12817" max="12817" width="11.42578125" style="138"/>
    <col min="12818" max="12823" width="0" style="138" hidden="1" customWidth="1"/>
    <col min="12824" max="12824" width="22.7109375" style="138" customWidth="1"/>
    <col min="12825" max="12835" width="11.5703125" style="138" customWidth="1"/>
    <col min="12836" max="13062" width="11.42578125" style="138"/>
    <col min="13063" max="13064" width="3.140625" style="138" customWidth="1"/>
    <col min="13065" max="13065" width="3.7109375" style="138" customWidth="1"/>
    <col min="13066" max="13066" width="35.85546875" style="138" customWidth="1"/>
    <col min="13067" max="13067" width="25.5703125" style="138" customWidth="1"/>
    <col min="13068" max="13072" width="13.42578125" style="138" customWidth="1"/>
    <col min="13073" max="13073" width="11.42578125" style="138"/>
    <col min="13074" max="13079" width="0" style="138" hidden="1" customWidth="1"/>
    <col min="13080" max="13080" width="22.7109375" style="138" customWidth="1"/>
    <col min="13081" max="13091" width="11.5703125" style="138" customWidth="1"/>
    <col min="13092" max="13318" width="11.42578125" style="138"/>
    <col min="13319" max="13320" width="3.140625" style="138" customWidth="1"/>
    <col min="13321" max="13321" width="3.7109375" style="138" customWidth="1"/>
    <col min="13322" max="13322" width="35.85546875" style="138" customWidth="1"/>
    <col min="13323" max="13323" width="25.5703125" style="138" customWidth="1"/>
    <col min="13324" max="13328" width="13.42578125" style="138" customWidth="1"/>
    <col min="13329" max="13329" width="11.42578125" style="138"/>
    <col min="13330" max="13335" width="0" style="138" hidden="1" customWidth="1"/>
    <col min="13336" max="13336" width="22.7109375" style="138" customWidth="1"/>
    <col min="13337" max="13347" width="11.5703125" style="138" customWidth="1"/>
    <col min="13348" max="13574" width="11.42578125" style="138"/>
    <col min="13575" max="13576" width="3.140625" style="138" customWidth="1"/>
    <col min="13577" max="13577" width="3.7109375" style="138" customWidth="1"/>
    <col min="13578" max="13578" width="35.85546875" style="138" customWidth="1"/>
    <col min="13579" max="13579" width="25.5703125" style="138" customWidth="1"/>
    <col min="13580" max="13584" width="13.42578125" style="138" customWidth="1"/>
    <col min="13585" max="13585" width="11.42578125" style="138"/>
    <col min="13586" max="13591" width="0" style="138" hidden="1" customWidth="1"/>
    <col min="13592" max="13592" width="22.7109375" style="138" customWidth="1"/>
    <col min="13593" max="13603" width="11.5703125" style="138" customWidth="1"/>
    <col min="13604" max="13830" width="11.42578125" style="138"/>
    <col min="13831" max="13832" width="3.140625" style="138" customWidth="1"/>
    <col min="13833" max="13833" width="3.7109375" style="138" customWidth="1"/>
    <col min="13834" max="13834" width="35.85546875" style="138" customWidth="1"/>
    <col min="13835" max="13835" width="25.5703125" style="138" customWidth="1"/>
    <col min="13836" max="13840" width="13.42578125" style="138" customWidth="1"/>
    <col min="13841" max="13841" width="11.42578125" style="138"/>
    <col min="13842" max="13847" width="0" style="138" hidden="1" customWidth="1"/>
    <col min="13848" max="13848" width="22.7109375" style="138" customWidth="1"/>
    <col min="13849" max="13859" width="11.5703125" style="138" customWidth="1"/>
    <col min="13860" max="14086" width="11.42578125" style="138"/>
    <col min="14087" max="14088" width="3.140625" style="138" customWidth="1"/>
    <col min="14089" max="14089" width="3.7109375" style="138" customWidth="1"/>
    <col min="14090" max="14090" width="35.85546875" style="138" customWidth="1"/>
    <col min="14091" max="14091" width="25.5703125" style="138" customWidth="1"/>
    <col min="14092" max="14096" width="13.42578125" style="138" customWidth="1"/>
    <col min="14097" max="14097" width="11.42578125" style="138"/>
    <col min="14098" max="14103" width="0" style="138" hidden="1" customWidth="1"/>
    <col min="14104" max="14104" width="22.7109375" style="138" customWidth="1"/>
    <col min="14105" max="14115" width="11.5703125" style="138" customWidth="1"/>
    <col min="14116" max="14342" width="11.42578125" style="138"/>
    <col min="14343" max="14344" width="3.140625" style="138" customWidth="1"/>
    <col min="14345" max="14345" width="3.7109375" style="138" customWidth="1"/>
    <col min="14346" max="14346" width="35.85546875" style="138" customWidth="1"/>
    <col min="14347" max="14347" width="25.5703125" style="138" customWidth="1"/>
    <col min="14348" max="14352" width="13.42578125" style="138" customWidth="1"/>
    <col min="14353" max="14353" width="11.42578125" style="138"/>
    <col min="14354" max="14359" width="0" style="138" hidden="1" customWidth="1"/>
    <col min="14360" max="14360" width="22.7109375" style="138" customWidth="1"/>
    <col min="14361" max="14371" width="11.5703125" style="138" customWidth="1"/>
    <col min="14372" max="14598" width="11.42578125" style="138"/>
    <col min="14599" max="14600" width="3.140625" style="138" customWidth="1"/>
    <col min="14601" max="14601" width="3.7109375" style="138" customWidth="1"/>
    <col min="14602" max="14602" width="35.85546875" style="138" customWidth="1"/>
    <col min="14603" max="14603" width="25.5703125" style="138" customWidth="1"/>
    <col min="14604" max="14608" width="13.42578125" style="138" customWidth="1"/>
    <col min="14609" max="14609" width="11.42578125" style="138"/>
    <col min="14610" max="14615" width="0" style="138" hidden="1" customWidth="1"/>
    <col min="14616" max="14616" width="22.7109375" style="138" customWidth="1"/>
    <col min="14617" max="14627" width="11.5703125" style="138" customWidth="1"/>
    <col min="14628" max="14854" width="11.42578125" style="138"/>
    <col min="14855" max="14856" width="3.140625" style="138" customWidth="1"/>
    <col min="14857" max="14857" width="3.7109375" style="138" customWidth="1"/>
    <col min="14858" max="14858" width="35.85546875" style="138" customWidth="1"/>
    <col min="14859" max="14859" width="25.5703125" style="138" customWidth="1"/>
    <col min="14860" max="14864" width="13.42578125" style="138" customWidth="1"/>
    <col min="14865" max="14865" width="11.42578125" style="138"/>
    <col min="14866" max="14871" width="0" style="138" hidden="1" customWidth="1"/>
    <col min="14872" max="14872" width="22.7109375" style="138" customWidth="1"/>
    <col min="14873" max="14883" width="11.5703125" style="138" customWidth="1"/>
    <col min="14884" max="15110" width="11.42578125" style="138"/>
    <col min="15111" max="15112" width="3.140625" style="138" customWidth="1"/>
    <col min="15113" max="15113" width="3.7109375" style="138" customWidth="1"/>
    <col min="15114" max="15114" width="35.85546875" style="138" customWidth="1"/>
    <col min="15115" max="15115" width="25.5703125" style="138" customWidth="1"/>
    <col min="15116" max="15120" width="13.42578125" style="138" customWidth="1"/>
    <col min="15121" max="15121" width="11.42578125" style="138"/>
    <col min="15122" max="15127" width="0" style="138" hidden="1" customWidth="1"/>
    <col min="15128" max="15128" width="22.7109375" style="138" customWidth="1"/>
    <col min="15129" max="15139" width="11.5703125" style="138" customWidth="1"/>
    <col min="15140" max="15366" width="11.42578125" style="138"/>
    <col min="15367" max="15368" width="3.140625" style="138" customWidth="1"/>
    <col min="15369" max="15369" width="3.7109375" style="138" customWidth="1"/>
    <col min="15370" max="15370" width="35.85546875" style="138" customWidth="1"/>
    <col min="15371" max="15371" width="25.5703125" style="138" customWidth="1"/>
    <col min="15372" max="15376" width="13.42578125" style="138" customWidth="1"/>
    <col min="15377" max="15377" width="11.42578125" style="138"/>
    <col min="15378" max="15383" width="0" style="138" hidden="1" customWidth="1"/>
    <col min="15384" max="15384" width="22.7109375" style="138" customWidth="1"/>
    <col min="15385" max="15395" width="11.5703125" style="138" customWidth="1"/>
    <col min="15396" max="15622" width="11.42578125" style="138"/>
    <col min="15623" max="15624" width="3.140625" style="138" customWidth="1"/>
    <col min="15625" max="15625" width="3.7109375" style="138" customWidth="1"/>
    <col min="15626" max="15626" width="35.85546875" style="138" customWidth="1"/>
    <col min="15627" max="15627" width="25.5703125" style="138" customWidth="1"/>
    <col min="15628" max="15632" width="13.42578125" style="138" customWidth="1"/>
    <col min="15633" max="15633" width="11.42578125" style="138"/>
    <col min="15634" max="15639" width="0" style="138" hidden="1" customWidth="1"/>
    <col min="15640" max="15640" width="22.7109375" style="138" customWidth="1"/>
    <col min="15641" max="15651" width="11.5703125" style="138" customWidth="1"/>
    <col min="15652" max="15878" width="11.42578125" style="138"/>
    <col min="15879" max="15880" width="3.140625" style="138" customWidth="1"/>
    <col min="15881" max="15881" width="3.7109375" style="138" customWidth="1"/>
    <col min="15882" max="15882" width="35.85546875" style="138" customWidth="1"/>
    <col min="15883" max="15883" width="25.5703125" style="138" customWidth="1"/>
    <col min="15884" max="15888" width="13.42578125" style="138" customWidth="1"/>
    <col min="15889" max="15889" width="11.42578125" style="138"/>
    <col min="15890" max="15895" width="0" style="138" hidden="1" customWidth="1"/>
    <col min="15896" max="15896" width="22.7109375" style="138" customWidth="1"/>
    <col min="15897" max="15907" width="11.5703125" style="138" customWidth="1"/>
    <col min="15908" max="16134" width="11.42578125" style="138"/>
    <col min="16135" max="16136" width="3.140625" style="138" customWidth="1"/>
    <col min="16137" max="16137" width="3.7109375" style="138" customWidth="1"/>
    <col min="16138" max="16138" width="35.85546875" style="138" customWidth="1"/>
    <col min="16139" max="16139" width="25.5703125" style="138" customWidth="1"/>
    <col min="16140" max="16144" width="13.42578125" style="138" customWidth="1"/>
    <col min="16145" max="16145" width="11.42578125" style="138"/>
    <col min="16146" max="16151" width="0" style="138" hidden="1" customWidth="1"/>
    <col min="16152" max="16152" width="22.7109375" style="138" customWidth="1"/>
    <col min="16153" max="16163" width="11.5703125" style="138" customWidth="1"/>
    <col min="16164" max="16384" width="11.42578125" style="138"/>
  </cols>
  <sheetData>
    <row r="1" spans="1:27" ht="18" x14ac:dyDescent="0.25">
      <c r="A1" s="234"/>
      <c r="B1" s="235"/>
      <c r="C1" s="235"/>
      <c r="D1" s="236"/>
      <c r="E1" s="235"/>
      <c r="F1" s="237" t="s">
        <v>518</v>
      </c>
      <c r="G1" s="238"/>
      <c r="H1" s="238"/>
      <c r="I1" s="239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40"/>
    </row>
    <row r="2" spans="1:27" ht="18" x14ac:dyDescent="0.25">
      <c r="A2" s="241"/>
      <c r="B2" s="139"/>
      <c r="C2" s="139"/>
      <c r="D2" s="140"/>
      <c r="E2" s="139"/>
      <c r="F2" s="366" t="s">
        <v>520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8"/>
      <c r="Y2" s="141"/>
      <c r="Z2" s="142"/>
    </row>
    <row r="3" spans="1:27" x14ac:dyDescent="0.25">
      <c r="A3" s="241"/>
      <c r="B3" s="139"/>
      <c r="C3" s="139"/>
      <c r="D3" s="143"/>
      <c r="E3" s="139"/>
      <c r="F3" s="366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44"/>
      <c r="Z3" s="145"/>
    </row>
    <row r="4" spans="1:27" ht="15.75" thickBot="1" x14ac:dyDescent="0.3">
      <c r="A4" s="242"/>
      <c r="B4" s="146"/>
      <c r="C4" s="146"/>
      <c r="D4" s="146"/>
      <c r="E4" s="147"/>
      <c r="F4" s="369" t="s">
        <v>521</v>
      </c>
      <c r="G4" s="369"/>
      <c r="H4" s="370" t="s">
        <v>522</v>
      </c>
      <c r="I4" s="370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243"/>
    </row>
    <row r="5" spans="1:27" ht="18.75" customHeight="1" thickBot="1" x14ac:dyDescent="0.3">
      <c r="A5" s="371" t="s">
        <v>437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3"/>
    </row>
    <row r="6" spans="1:27" ht="16.5" thickBot="1" x14ac:dyDescent="0.3">
      <c r="A6" s="374" t="s">
        <v>40</v>
      </c>
      <c r="B6" s="375"/>
      <c r="C6" s="378" t="s">
        <v>438</v>
      </c>
      <c r="D6" s="379"/>
      <c r="E6" s="149"/>
      <c r="F6" s="382" t="s">
        <v>439</v>
      </c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  <c r="X6" s="384" t="s">
        <v>440</v>
      </c>
    </row>
    <row r="7" spans="1:27" ht="15.75" thickBot="1" x14ac:dyDescent="0.3">
      <c r="A7" s="376"/>
      <c r="B7" s="377"/>
      <c r="C7" s="380"/>
      <c r="D7" s="381"/>
      <c r="E7" s="150"/>
      <c r="F7" s="216">
        <v>30</v>
      </c>
      <c r="G7" s="233">
        <v>60</v>
      </c>
      <c r="H7" s="233">
        <v>90</v>
      </c>
      <c r="I7" s="232">
        <v>120</v>
      </c>
      <c r="J7" s="152">
        <v>150</v>
      </c>
      <c r="K7" s="153">
        <v>180</v>
      </c>
      <c r="L7" s="151">
        <v>210</v>
      </c>
      <c r="M7" s="213">
        <v>240</v>
      </c>
      <c r="N7" s="213">
        <v>270</v>
      </c>
      <c r="O7" s="213">
        <v>300</v>
      </c>
      <c r="P7" s="213">
        <v>330</v>
      </c>
      <c r="Q7" s="153">
        <v>360</v>
      </c>
      <c r="R7" s="214">
        <v>390</v>
      </c>
      <c r="S7" s="213">
        <v>420</v>
      </c>
      <c r="T7" s="213">
        <v>450</v>
      </c>
      <c r="U7" s="213">
        <v>480</v>
      </c>
      <c r="V7" s="213">
        <v>510</v>
      </c>
      <c r="W7" s="213">
        <v>540</v>
      </c>
      <c r="X7" s="385"/>
      <c r="Y7" s="154"/>
    </row>
    <row r="8" spans="1:27" x14ac:dyDescent="0.25">
      <c r="A8" s="386" t="s">
        <v>441</v>
      </c>
      <c r="B8" s="387"/>
      <c r="C8" s="155" t="s">
        <v>506</v>
      </c>
      <c r="D8" s="156"/>
      <c r="E8" s="157" t="s">
        <v>443</v>
      </c>
      <c r="F8" s="224">
        <v>1</v>
      </c>
      <c r="G8" s="218">
        <v>0</v>
      </c>
      <c r="H8" s="218">
        <v>0</v>
      </c>
      <c r="I8" s="161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244" t="e">
        <f>(F9+G9+H9+I9+J9+K9+L9+M9+P9+W9+N9+O9+Q9+R9+S9+T9+U9+V9)/$X$53</f>
        <v>#DIV/0!</v>
      </c>
      <c r="Y8" s="154"/>
      <c r="Z8" s="215"/>
      <c r="AA8" s="162"/>
    </row>
    <row r="9" spans="1:27" x14ac:dyDescent="0.25">
      <c r="A9" s="245"/>
      <c r="B9" s="163"/>
      <c r="C9" s="164"/>
      <c r="D9" s="165"/>
      <c r="E9" s="166" t="s">
        <v>444</v>
      </c>
      <c r="F9" s="225">
        <f t="shared" ref="F9:W9" si="0">$X9*F8</f>
        <v>0</v>
      </c>
      <c r="G9" s="217">
        <f t="shared" si="0"/>
        <v>0</v>
      </c>
      <c r="H9" s="217">
        <f t="shared" si="0"/>
        <v>0</v>
      </c>
      <c r="I9" s="168">
        <f t="shared" si="0"/>
        <v>0</v>
      </c>
      <c r="J9" s="169">
        <f t="shared" si="0"/>
        <v>0</v>
      </c>
      <c r="K9" s="170">
        <f t="shared" si="0"/>
        <v>0</v>
      </c>
      <c r="L9" s="167">
        <f t="shared" si="0"/>
        <v>0</v>
      </c>
      <c r="M9" s="169">
        <f t="shared" si="0"/>
        <v>0</v>
      </c>
      <c r="N9" s="169">
        <f t="shared" si="0"/>
        <v>0</v>
      </c>
      <c r="O9" s="169">
        <f t="shared" si="0"/>
        <v>0</v>
      </c>
      <c r="P9" s="169">
        <f t="shared" si="0"/>
        <v>0</v>
      </c>
      <c r="Q9" s="170">
        <f t="shared" si="0"/>
        <v>0</v>
      </c>
      <c r="R9" s="168">
        <f t="shared" si="0"/>
        <v>0</v>
      </c>
      <c r="S9" s="169">
        <f t="shared" si="0"/>
        <v>0</v>
      </c>
      <c r="T9" s="169">
        <f t="shared" si="0"/>
        <v>0</v>
      </c>
      <c r="U9" s="169">
        <f t="shared" si="0"/>
        <v>0</v>
      </c>
      <c r="V9" s="169">
        <f t="shared" si="0"/>
        <v>0</v>
      </c>
      <c r="W9" s="169">
        <f t="shared" si="0"/>
        <v>0</v>
      </c>
      <c r="X9" s="246">
        <f>Z9*'Sede Cau'!$H$261+Z9</f>
        <v>0</v>
      </c>
      <c r="Y9" s="171" t="e">
        <f>#REF!</f>
        <v>#REF!</v>
      </c>
      <c r="Z9" s="215">
        <f>'Sede Cau'!I6</f>
        <v>0</v>
      </c>
      <c r="AA9" s="162"/>
    </row>
    <row r="10" spans="1:27" x14ac:dyDescent="0.25">
      <c r="A10" s="360" t="s">
        <v>445</v>
      </c>
      <c r="B10" s="361"/>
      <c r="C10" s="172" t="s">
        <v>442</v>
      </c>
      <c r="D10" s="173"/>
      <c r="E10" s="174" t="s">
        <v>443</v>
      </c>
      <c r="F10" s="226">
        <v>1</v>
      </c>
      <c r="G10" s="218">
        <v>0</v>
      </c>
      <c r="H10" s="218">
        <v>0</v>
      </c>
      <c r="I10" s="161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244" t="e">
        <f>(F11+G11+H11+I11+J11+K11+L11+M11+P11+W11+N11+O11+Q11+R11+S11+T11+U11+V11)/$X$53</f>
        <v>#DIV/0!</v>
      </c>
      <c r="Y10" s="154"/>
      <c r="Z10" s="162"/>
      <c r="AA10" s="162"/>
    </row>
    <row r="11" spans="1:27" x14ac:dyDescent="0.25">
      <c r="A11" s="245"/>
      <c r="B11" s="163"/>
      <c r="C11" s="364"/>
      <c r="D11" s="364"/>
      <c r="E11" s="166" t="s">
        <v>444</v>
      </c>
      <c r="F11" s="225">
        <f t="shared" ref="F11:W11" si="1">$X11*F10</f>
        <v>0</v>
      </c>
      <c r="G11" s="217">
        <f t="shared" si="1"/>
        <v>0</v>
      </c>
      <c r="H11" s="217">
        <f t="shared" si="1"/>
        <v>0</v>
      </c>
      <c r="I11" s="168">
        <f t="shared" si="1"/>
        <v>0</v>
      </c>
      <c r="J11" s="169">
        <f t="shared" si="1"/>
        <v>0</v>
      </c>
      <c r="K11" s="170">
        <f t="shared" si="1"/>
        <v>0</v>
      </c>
      <c r="L11" s="167">
        <f t="shared" si="1"/>
        <v>0</v>
      </c>
      <c r="M11" s="169">
        <f t="shared" si="1"/>
        <v>0</v>
      </c>
      <c r="N11" s="169">
        <f t="shared" si="1"/>
        <v>0</v>
      </c>
      <c r="O11" s="169">
        <f t="shared" si="1"/>
        <v>0</v>
      </c>
      <c r="P11" s="169">
        <f t="shared" si="1"/>
        <v>0</v>
      </c>
      <c r="Q11" s="170">
        <f t="shared" si="1"/>
        <v>0</v>
      </c>
      <c r="R11" s="168">
        <f t="shared" si="1"/>
        <v>0</v>
      </c>
      <c r="S11" s="169">
        <f t="shared" si="1"/>
        <v>0</v>
      </c>
      <c r="T11" s="169">
        <f t="shared" si="1"/>
        <v>0</v>
      </c>
      <c r="U11" s="169">
        <f t="shared" si="1"/>
        <v>0</v>
      </c>
      <c r="V11" s="169">
        <f t="shared" si="1"/>
        <v>0</v>
      </c>
      <c r="W11" s="169">
        <f t="shared" si="1"/>
        <v>0</v>
      </c>
      <c r="X11" s="246">
        <f>Z11*'Sede Cau'!$H$261+Z11</f>
        <v>0</v>
      </c>
      <c r="Y11" s="171" t="e">
        <f>#REF!</f>
        <v>#REF!</v>
      </c>
      <c r="Z11" s="215">
        <f>'Sede Cau'!I8</f>
        <v>0</v>
      </c>
      <c r="AA11" s="162"/>
    </row>
    <row r="12" spans="1:27" x14ac:dyDescent="0.25">
      <c r="A12" s="360" t="s">
        <v>446</v>
      </c>
      <c r="B12" s="361"/>
      <c r="C12" s="172" t="s">
        <v>507</v>
      </c>
      <c r="D12" s="173"/>
      <c r="E12" s="174" t="s">
        <v>443</v>
      </c>
      <c r="F12" s="226">
        <v>0</v>
      </c>
      <c r="G12" s="218">
        <v>0.5</v>
      </c>
      <c r="H12" s="218">
        <v>0.5</v>
      </c>
      <c r="I12" s="161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244" t="e">
        <f>(F13+G13+H13+I13+J13+K13+L13+M13+P13+W13+N13+O13+Q13+R13+S13+T13+U13+V13)/$X$53</f>
        <v>#DIV/0!</v>
      </c>
      <c r="Y12" s="154"/>
      <c r="Z12" s="162"/>
      <c r="AA12" s="162"/>
    </row>
    <row r="13" spans="1:27" x14ac:dyDescent="0.25">
      <c r="A13" s="245"/>
      <c r="B13" s="163"/>
      <c r="C13" s="364"/>
      <c r="D13" s="364"/>
      <c r="E13" s="166" t="s">
        <v>444</v>
      </c>
      <c r="F13" s="225">
        <f t="shared" ref="F13:W13" si="2">$X13*F12</f>
        <v>0</v>
      </c>
      <c r="G13" s="217">
        <f t="shared" si="2"/>
        <v>0</v>
      </c>
      <c r="H13" s="217">
        <f t="shared" si="2"/>
        <v>0</v>
      </c>
      <c r="I13" s="168">
        <f t="shared" si="2"/>
        <v>0</v>
      </c>
      <c r="J13" s="169">
        <f t="shared" si="2"/>
        <v>0</v>
      </c>
      <c r="K13" s="170">
        <f t="shared" si="2"/>
        <v>0</v>
      </c>
      <c r="L13" s="167">
        <f t="shared" si="2"/>
        <v>0</v>
      </c>
      <c r="M13" s="169">
        <f t="shared" si="2"/>
        <v>0</v>
      </c>
      <c r="N13" s="169">
        <f t="shared" si="2"/>
        <v>0</v>
      </c>
      <c r="O13" s="169">
        <f t="shared" si="2"/>
        <v>0</v>
      </c>
      <c r="P13" s="169">
        <f t="shared" si="2"/>
        <v>0</v>
      </c>
      <c r="Q13" s="170">
        <f t="shared" si="2"/>
        <v>0</v>
      </c>
      <c r="R13" s="168">
        <f t="shared" si="2"/>
        <v>0</v>
      </c>
      <c r="S13" s="169">
        <f t="shared" si="2"/>
        <v>0</v>
      </c>
      <c r="T13" s="169">
        <f t="shared" si="2"/>
        <v>0</v>
      </c>
      <c r="U13" s="169">
        <f t="shared" si="2"/>
        <v>0</v>
      </c>
      <c r="V13" s="169">
        <f t="shared" si="2"/>
        <v>0</v>
      </c>
      <c r="W13" s="169">
        <f t="shared" si="2"/>
        <v>0</v>
      </c>
      <c r="X13" s="246">
        <f>Z13*'Sede Cau'!$H$261+Z13</f>
        <v>0</v>
      </c>
      <c r="Y13" s="171" t="e">
        <f>#REF!</f>
        <v>#REF!</v>
      </c>
      <c r="Z13" s="215">
        <f>'Sede Cau'!I16</f>
        <v>0</v>
      </c>
      <c r="AA13" s="162"/>
    </row>
    <row r="14" spans="1:27" x14ac:dyDescent="0.25">
      <c r="A14" s="360" t="s">
        <v>447</v>
      </c>
      <c r="B14" s="361"/>
      <c r="C14" s="172" t="s">
        <v>508</v>
      </c>
      <c r="D14" s="173"/>
      <c r="E14" s="174" t="s">
        <v>443</v>
      </c>
      <c r="F14" s="226">
        <v>0</v>
      </c>
      <c r="G14" s="218">
        <v>0.3</v>
      </c>
      <c r="H14" s="218">
        <v>0.7</v>
      </c>
      <c r="I14" s="161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244" t="e">
        <f>(F15+G15+H15+I15+J15+K15+L15+M15+P15+W15+N15+O15+Q15+R15+S15+T15+U15+V15)/$X$53</f>
        <v>#DIV/0!</v>
      </c>
      <c r="Y14" s="154"/>
      <c r="Z14" s="162"/>
      <c r="AA14" s="162"/>
    </row>
    <row r="15" spans="1:27" x14ac:dyDescent="0.25">
      <c r="A15" s="245"/>
      <c r="B15" s="163"/>
      <c r="C15" s="164"/>
      <c r="D15" s="165"/>
      <c r="E15" s="166" t="s">
        <v>444</v>
      </c>
      <c r="F15" s="225">
        <f t="shared" ref="F15:W15" si="3">$X15*F14</f>
        <v>0</v>
      </c>
      <c r="G15" s="217">
        <f t="shared" si="3"/>
        <v>0</v>
      </c>
      <c r="H15" s="217">
        <f t="shared" si="3"/>
        <v>0</v>
      </c>
      <c r="I15" s="168">
        <f t="shared" si="3"/>
        <v>0</v>
      </c>
      <c r="J15" s="169">
        <f t="shared" si="3"/>
        <v>0</v>
      </c>
      <c r="K15" s="170">
        <f t="shared" si="3"/>
        <v>0</v>
      </c>
      <c r="L15" s="167">
        <f t="shared" si="3"/>
        <v>0</v>
      </c>
      <c r="M15" s="169">
        <f t="shared" si="3"/>
        <v>0</v>
      </c>
      <c r="N15" s="169">
        <f t="shared" si="3"/>
        <v>0</v>
      </c>
      <c r="O15" s="169">
        <f t="shared" si="3"/>
        <v>0</v>
      </c>
      <c r="P15" s="169">
        <f t="shared" si="3"/>
        <v>0</v>
      </c>
      <c r="Q15" s="170">
        <f t="shared" si="3"/>
        <v>0</v>
      </c>
      <c r="R15" s="168">
        <f t="shared" si="3"/>
        <v>0</v>
      </c>
      <c r="S15" s="169">
        <f t="shared" si="3"/>
        <v>0</v>
      </c>
      <c r="T15" s="169">
        <f t="shared" si="3"/>
        <v>0</v>
      </c>
      <c r="U15" s="169">
        <f t="shared" si="3"/>
        <v>0</v>
      </c>
      <c r="V15" s="169">
        <f t="shared" si="3"/>
        <v>0</v>
      </c>
      <c r="W15" s="169">
        <f t="shared" si="3"/>
        <v>0</v>
      </c>
      <c r="X15" s="246">
        <f>Z15*'Sede Cau'!$H$261+Z15</f>
        <v>0</v>
      </c>
      <c r="Y15" s="171" t="e">
        <f>#REF!</f>
        <v>#REF!</v>
      </c>
      <c r="Z15" s="215">
        <f>'Sede Cau'!I20</f>
        <v>0</v>
      </c>
      <c r="AA15" s="162"/>
    </row>
    <row r="16" spans="1:27" x14ac:dyDescent="0.25">
      <c r="A16" s="360" t="s">
        <v>448</v>
      </c>
      <c r="B16" s="361"/>
      <c r="C16" s="172" t="s">
        <v>509</v>
      </c>
      <c r="D16" s="173"/>
      <c r="E16" s="174" t="s">
        <v>443</v>
      </c>
      <c r="F16" s="226">
        <v>0</v>
      </c>
      <c r="G16" s="218">
        <v>0.5</v>
      </c>
      <c r="H16" s="218">
        <v>0.5</v>
      </c>
      <c r="I16" s="161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244" t="e">
        <f>(F17+G17+H17+I17+J17+K17+L17+M17+P17+W17+N17+O17+Q17+R17+S17+T17+U17+V17)/$X$53</f>
        <v>#DIV/0!</v>
      </c>
      <c r="Y16" s="154"/>
      <c r="Z16" s="162"/>
      <c r="AA16" s="162"/>
    </row>
    <row r="17" spans="1:27" x14ac:dyDescent="0.25">
      <c r="A17" s="245"/>
      <c r="B17" s="163"/>
      <c r="C17" s="164"/>
      <c r="D17" s="165"/>
      <c r="E17" s="166" t="s">
        <v>444</v>
      </c>
      <c r="F17" s="225">
        <f t="shared" ref="F17:W17" si="4">$X17*F16</f>
        <v>0</v>
      </c>
      <c r="G17" s="217">
        <f t="shared" si="4"/>
        <v>0</v>
      </c>
      <c r="H17" s="217">
        <f t="shared" si="4"/>
        <v>0</v>
      </c>
      <c r="I17" s="168">
        <f t="shared" si="4"/>
        <v>0</v>
      </c>
      <c r="J17" s="169">
        <f t="shared" si="4"/>
        <v>0</v>
      </c>
      <c r="K17" s="170">
        <f t="shared" si="4"/>
        <v>0</v>
      </c>
      <c r="L17" s="167">
        <f t="shared" si="4"/>
        <v>0</v>
      </c>
      <c r="M17" s="169">
        <f t="shared" si="4"/>
        <v>0</v>
      </c>
      <c r="N17" s="169">
        <f t="shared" si="4"/>
        <v>0</v>
      </c>
      <c r="O17" s="169">
        <f t="shared" si="4"/>
        <v>0</v>
      </c>
      <c r="P17" s="169">
        <f t="shared" si="4"/>
        <v>0</v>
      </c>
      <c r="Q17" s="170">
        <f t="shared" si="4"/>
        <v>0</v>
      </c>
      <c r="R17" s="168">
        <f t="shared" si="4"/>
        <v>0</v>
      </c>
      <c r="S17" s="169">
        <f t="shared" si="4"/>
        <v>0</v>
      </c>
      <c r="T17" s="169">
        <f t="shared" si="4"/>
        <v>0</v>
      </c>
      <c r="U17" s="169">
        <f t="shared" si="4"/>
        <v>0</v>
      </c>
      <c r="V17" s="169">
        <f t="shared" si="4"/>
        <v>0</v>
      </c>
      <c r="W17" s="169">
        <f t="shared" si="4"/>
        <v>0</v>
      </c>
      <c r="X17" s="246">
        <f>Z17*'Sede Cau'!$H$261+Z17</f>
        <v>0</v>
      </c>
      <c r="Y17" s="171" t="e">
        <f>#REF!</f>
        <v>#REF!</v>
      </c>
      <c r="Z17" s="215">
        <f>'Sede Cau'!I30</f>
        <v>0</v>
      </c>
      <c r="AA17" s="162"/>
    </row>
    <row r="18" spans="1:27" x14ac:dyDescent="0.25">
      <c r="A18" s="360" t="s">
        <v>449</v>
      </c>
      <c r="B18" s="361"/>
      <c r="C18" s="172" t="s">
        <v>510</v>
      </c>
      <c r="D18" s="173"/>
      <c r="E18" s="174" t="s">
        <v>443</v>
      </c>
      <c r="F18" s="226">
        <v>0</v>
      </c>
      <c r="G18" s="218">
        <v>0.7</v>
      </c>
      <c r="H18" s="218">
        <v>0.3</v>
      </c>
      <c r="I18" s="161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244" t="e">
        <f>(F19+G19+H19+I19+J19+K19+L19+M19+P19+W19+N19+O19+Q19+R19+S19+T19+U19+V19)/$X$53</f>
        <v>#DIV/0!</v>
      </c>
      <c r="Y18" s="154"/>
      <c r="Z18" s="162"/>
      <c r="AA18" s="162"/>
    </row>
    <row r="19" spans="1:27" x14ac:dyDescent="0.25">
      <c r="A19" s="245"/>
      <c r="B19" s="163"/>
      <c r="C19" s="164"/>
      <c r="D19" s="165"/>
      <c r="E19" s="166" t="s">
        <v>444</v>
      </c>
      <c r="F19" s="225">
        <f t="shared" ref="F19:W19" si="5">$X19*F18</f>
        <v>0</v>
      </c>
      <c r="G19" s="217">
        <f t="shared" si="5"/>
        <v>0</v>
      </c>
      <c r="H19" s="217">
        <f t="shared" si="5"/>
        <v>0</v>
      </c>
      <c r="I19" s="168">
        <f t="shared" si="5"/>
        <v>0</v>
      </c>
      <c r="J19" s="169">
        <f t="shared" si="5"/>
        <v>0</v>
      </c>
      <c r="K19" s="170">
        <f t="shared" si="5"/>
        <v>0</v>
      </c>
      <c r="L19" s="167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70">
        <f t="shared" si="5"/>
        <v>0</v>
      </c>
      <c r="R19" s="168">
        <f t="shared" si="5"/>
        <v>0</v>
      </c>
      <c r="S19" s="169">
        <f t="shared" si="5"/>
        <v>0</v>
      </c>
      <c r="T19" s="169">
        <f t="shared" si="5"/>
        <v>0</v>
      </c>
      <c r="U19" s="169">
        <f t="shared" si="5"/>
        <v>0</v>
      </c>
      <c r="V19" s="169">
        <f t="shared" si="5"/>
        <v>0</v>
      </c>
      <c r="W19" s="169">
        <f t="shared" si="5"/>
        <v>0</v>
      </c>
      <c r="X19" s="246">
        <f>Z19*'Sede Cau'!$H$261+Z19</f>
        <v>0</v>
      </c>
      <c r="Y19" s="171" t="e">
        <f>#REF!</f>
        <v>#REF!</v>
      </c>
      <c r="Z19" s="215">
        <f>'Sede Cau'!I40</f>
        <v>0</v>
      </c>
      <c r="AA19" s="162"/>
    </row>
    <row r="20" spans="1:27" x14ac:dyDescent="0.25">
      <c r="A20" s="360" t="s">
        <v>450</v>
      </c>
      <c r="B20" s="361"/>
      <c r="C20" s="172" t="s">
        <v>118</v>
      </c>
      <c r="D20" s="173"/>
      <c r="E20" s="174" t="s">
        <v>443</v>
      </c>
      <c r="F20" s="226">
        <v>0</v>
      </c>
      <c r="G20" s="218">
        <v>0.7</v>
      </c>
      <c r="H20" s="218">
        <v>0.3</v>
      </c>
      <c r="I20" s="161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244" t="e">
        <f>(F21+G21+H21+I21+J21+K21+L21+M21+P21+W21+N21+O21+Q21+R21+S21+T21+U21+V21)/$X$53</f>
        <v>#DIV/0!</v>
      </c>
      <c r="Y20" s="154"/>
      <c r="Z20" s="162"/>
      <c r="AA20" s="162"/>
    </row>
    <row r="21" spans="1:27" x14ac:dyDescent="0.25">
      <c r="A21" s="245"/>
      <c r="B21" s="163"/>
      <c r="C21" s="364"/>
      <c r="D21" s="364"/>
      <c r="E21" s="166" t="s">
        <v>444</v>
      </c>
      <c r="F21" s="225">
        <f t="shared" ref="F21:W21" si="6">$X21*F20</f>
        <v>0</v>
      </c>
      <c r="G21" s="217">
        <f t="shared" si="6"/>
        <v>0</v>
      </c>
      <c r="H21" s="217">
        <f t="shared" si="6"/>
        <v>0</v>
      </c>
      <c r="I21" s="168">
        <f t="shared" si="6"/>
        <v>0</v>
      </c>
      <c r="J21" s="169">
        <f t="shared" si="6"/>
        <v>0</v>
      </c>
      <c r="K21" s="170">
        <f t="shared" si="6"/>
        <v>0</v>
      </c>
      <c r="L21" s="167">
        <f t="shared" si="6"/>
        <v>0</v>
      </c>
      <c r="M21" s="169">
        <f t="shared" si="6"/>
        <v>0</v>
      </c>
      <c r="N21" s="169">
        <f t="shared" si="6"/>
        <v>0</v>
      </c>
      <c r="O21" s="169">
        <f t="shared" si="6"/>
        <v>0</v>
      </c>
      <c r="P21" s="169">
        <f t="shared" si="6"/>
        <v>0</v>
      </c>
      <c r="Q21" s="170">
        <f t="shared" si="6"/>
        <v>0</v>
      </c>
      <c r="R21" s="168">
        <f t="shared" si="6"/>
        <v>0</v>
      </c>
      <c r="S21" s="169">
        <f t="shared" si="6"/>
        <v>0</v>
      </c>
      <c r="T21" s="169">
        <f t="shared" si="6"/>
        <v>0</v>
      </c>
      <c r="U21" s="169">
        <f t="shared" si="6"/>
        <v>0</v>
      </c>
      <c r="V21" s="169">
        <f t="shared" si="6"/>
        <v>0</v>
      </c>
      <c r="W21" s="169">
        <f t="shared" si="6"/>
        <v>0</v>
      </c>
      <c r="X21" s="246">
        <f>Z21*'Sede Cau'!$H$261+Z21</f>
        <v>0</v>
      </c>
      <c r="Y21" s="171" t="e">
        <f>#REF!</f>
        <v>#REF!</v>
      </c>
      <c r="Z21" s="215">
        <f>'Sede Cau'!I46</f>
        <v>0</v>
      </c>
      <c r="AA21" s="162"/>
    </row>
    <row r="22" spans="1:27" x14ac:dyDescent="0.25">
      <c r="A22" s="360" t="s">
        <v>451</v>
      </c>
      <c r="B22" s="361"/>
      <c r="C22" s="172" t="s">
        <v>511</v>
      </c>
      <c r="D22" s="173"/>
      <c r="E22" s="174" t="s">
        <v>443</v>
      </c>
      <c r="F22" s="226">
        <v>0.3</v>
      </c>
      <c r="G22" s="218">
        <v>0.3</v>
      </c>
      <c r="H22" s="218">
        <v>0.4</v>
      </c>
      <c r="I22" s="161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244" t="e">
        <f>(F23+G23+H23+I23+J23+K23+L23+M23+P23+W23+N23+O23+Q23+R23+S23+T23+U23+V23)/$X$53</f>
        <v>#DIV/0!</v>
      </c>
      <c r="Y22" s="154"/>
      <c r="Z22" s="162"/>
      <c r="AA22" s="162"/>
    </row>
    <row r="23" spans="1:27" x14ac:dyDescent="0.25">
      <c r="A23" s="245"/>
      <c r="B23" s="163"/>
      <c r="C23" s="365" t="s">
        <v>93</v>
      </c>
      <c r="D23" s="365"/>
      <c r="E23" s="166" t="s">
        <v>444</v>
      </c>
      <c r="F23" s="225">
        <f t="shared" ref="F23:W25" si="7">$X23*F22</f>
        <v>0</v>
      </c>
      <c r="G23" s="217">
        <f t="shared" si="7"/>
        <v>0</v>
      </c>
      <c r="H23" s="217">
        <f t="shared" si="7"/>
        <v>0</v>
      </c>
      <c r="I23" s="168">
        <f t="shared" si="7"/>
        <v>0</v>
      </c>
      <c r="J23" s="169">
        <f t="shared" si="7"/>
        <v>0</v>
      </c>
      <c r="K23" s="170">
        <f t="shared" si="7"/>
        <v>0</v>
      </c>
      <c r="L23" s="167">
        <f t="shared" si="7"/>
        <v>0</v>
      </c>
      <c r="M23" s="169">
        <f t="shared" si="7"/>
        <v>0</v>
      </c>
      <c r="N23" s="169">
        <f t="shared" si="7"/>
        <v>0</v>
      </c>
      <c r="O23" s="169">
        <f t="shared" si="7"/>
        <v>0</v>
      </c>
      <c r="P23" s="169">
        <f t="shared" si="7"/>
        <v>0</v>
      </c>
      <c r="Q23" s="170">
        <f t="shared" si="7"/>
        <v>0</v>
      </c>
      <c r="R23" s="168">
        <f t="shared" si="7"/>
        <v>0</v>
      </c>
      <c r="S23" s="169">
        <f t="shared" si="7"/>
        <v>0</v>
      </c>
      <c r="T23" s="169">
        <f t="shared" si="7"/>
        <v>0</v>
      </c>
      <c r="U23" s="169">
        <f t="shared" si="7"/>
        <v>0</v>
      </c>
      <c r="V23" s="169">
        <f t="shared" si="7"/>
        <v>0</v>
      </c>
      <c r="W23" s="169">
        <f t="shared" si="7"/>
        <v>0</v>
      </c>
      <c r="X23" s="246">
        <f>Z23*'Sede Cau'!$H$261+Z23</f>
        <v>0</v>
      </c>
      <c r="Y23" s="171" t="e">
        <f>#REF!</f>
        <v>#REF!</v>
      </c>
      <c r="Z23" s="215">
        <f>'Sede Cau'!I53</f>
        <v>0</v>
      </c>
      <c r="AA23" s="162"/>
    </row>
    <row r="24" spans="1:27" x14ac:dyDescent="0.25">
      <c r="A24" s="360" t="s">
        <v>452</v>
      </c>
      <c r="B24" s="361"/>
      <c r="C24" s="172" t="s">
        <v>513</v>
      </c>
      <c r="D24" s="173"/>
      <c r="E24" s="174" t="s">
        <v>443</v>
      </c>
      <c r="F24" s="226">
        <v>0.2</v>
      </c>
      <c r="G24" s="218">
        <v>0.3</v>
      </c>
      <c r="H24" s="218">
        <v>0.5</v>
      </c>
      <c r="I24" s="161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244" t="e">
        <f>(F25+G25+H25+I25+J25+K25+L25+M25+P25+W25+N25+O25+Q25+R25+S25+T25+U25+V25)/$X$53</f>
        <v>#DIV/0!</v>
      </c>
      <c r="Y24" s="154"/>
      <c r="Z24" s="162"/>
      <c r="AA24" s="162"/>
    </row>
    <row r="25" spans="1:27" x14ac:dyDescent="0.25">
      <c r="A25" s="245"/>
      <c r="B25" s="163"/>
      <c r="C25" s="364"/>
      <c r="D25" s="364"/>
      <c r="E25" s="166" t="s">
        <v>444</v>
      </c>
      <c r="F25" s="225">
        <f t="shared" si="7"/>
        <v>0</v>
      </c>
      <c r="G25" s="217">
        <f t="shared" ref="G25:W25" si="8">$X25*G24</f>
        <v>0</v>
      </c>
      <c r="H25" s="217">
        <f t="shared" si="8"/>
        <v>0</v>
      </c>
      <c r="I25" s="168">
        <f t="shared" si="8"/>
        <v>0</v>
      </c>
      <c r="J25" s="169">
        <f t="shared" si="8"/>
        <v>0</v>
      </c>
      <c r="K25" s="170">
        <f t="shared" si="8"/>
        <v>0</v>
      </c>
      <c r="L25" s="167">
        <f t="shared" si="8"/>
        <v>0</v>
      </c>
      <c r="M25" s="169">
        <f t="shared" si="8"/>
        <v>0</v>
      </c>
      <c r="N25" s="169">
        <f t="shared" si="8"/>
        <v>0</v>
      </c>
      <c r="O25" s="169">
        <f t="shared" si="8"/>
        <v>0</v>
      </c>
      <c r="P25" s="169">
        <f t="shared" si="8"/>
        <v>0</v>
      </c>
      <c r="Q25" s="170">
        <f t="shared" si="8"/>
        <v>0</v>
      </c>
      <c r="R25" s="168">
        <f t="shared" si="8"/>
        <v>0</v>
      </c>
      <c r="S25" s="169">
        <f t="shared" si="8"/>
        <v>0</v>
      </c>
      <c r="T25" s="169">
        <f t="shared" si="8"/>
        <v>0</v>
      </c>
      <c r="U25" s="169">
        <f t="shared" si="8"/>
        <v>0</v>
      </c>
      <c r="V25" s="169">
        <f t="shared" si="8"/>
        <v>0</v>
      </c>
      <c r="W25" s="169">
        <f t="shared" si="8"/>
        <v>0</v>
      </c>
      <c r="X25" s="246">
        <f>Z25*'Sede Cau'!$H$261+Z25</f>
        <v>0</v>
      </c>
      <c r="Y25" s="171" t="e">
        <f>#REF!</f>
        <v>#REF!</v>
      </c>
      <c r="Z25" s="215">
        <f>'Sede Cau'!I217</f>
        <v>0</v>
      </c>
      <c r="AA25" s="162"/>
    </row>
    <row r="26" spans="1:27" x14ac:dyDescent="0.25">
      <c r="A26" s="360" t="s">
        <v>453</v>
      </c>
      <c r="B26" s="361"/>
      <c r="C26" s="172" t="s">
        <v>514</v>
      </c>
      <c r="D26" s="173"/>
      <c r="E26" s="174" t="s">
        <v>443</v>
      </c>
      <c r="F26" s="226">
        <v>0.15</v>
      </c>
      <c r="G26" s="218">
        <v>0.35</v>
      </c>
      <c r="H26" s="218">
        <v>0.5</v>
      </c>
      <c r="I26" s="161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244" t="e">
        <f>(F27+G27+H27+I27+J27+K27+L27+M27+P27+W27+N27+O27+Q27+R27+S27+T27+U27+V27)/$X$53</f>
        <v>#DIV/0!</v>
      </c>
      <c r="Y26" s="154"/>
      <c r="Z26" s="162"/>
      <c r="AA26" s="162"/>
    </row>
    <row r="27" spans="1:27" x14ac:dyDescent="0.25">
      <c r="A27" s="245"/>
      <c r="B27" s="163"/>
      <c r="C27" s="164"/>
      <c r="D27" s="165"/>
      <c r="E27" s="166" t="s">
        <v>444</v>
      </c>
      <c r="F27" s="225">
        <f t="shared" ref="F27:W27" si="9">$X27*F26</f>
        <v>0</v>
      </c>
      <c r="G27" s="217">
        <f t="shared" si="9"/>
        <v>0</v>
      </c>
      <c r="H27" s="217">
        <f t="shared" si="9"/>
        <v>0</v>
      </c>
      <c r="I27" s="168">
        <f t="shared" si="9"/>
        <v>0</v>
      </c>
      <c r="J27" s="169">
        <f t="shared" si="9"/>
        <v>0</v>
      </c>
      <c r="K27" s="170">
        <f t="shared" si="9"/>
        <v>0</v>
      </c>
      <c r="L27" s="167">
        <f t="shared" si="9"/>
        <v>0</v>
      </c>
      <c r="M27" s="169">
        <f t="shared" si="9"/>
        <v>0</v>
      </c>
      <c r="N27" s="169">
        <f t="shared" si="9"/>
        <v>0</v>
      </c>
      <c r="O27" s="169">
        <f t="shared" si="9"/>
        <v>0</v>
      </c>
      <c r="P27" s="169">
        <f t="shared" si="9"/>
        <v>0</v>
      </c>
      <c r="Q27" s="170">
        <f t="shared" si="9"/>
        <v>0</v>
      </c>
      <c r="R27" s="168">
        <f t="shared" si="9"/>
        <v>0</v>
      </c>
      <c r="S27" s="169">
        <f t="shared" si="9"/>
        <v>0</v>
      </c>
      <c r="T27" s="169">
        <f t="shared" si="9"/>
        <v>0</v>
      </c>
      <c r="U27" s="169">
        <f t="shared" si="9"/>
        <v>0</v>
      </c>
      <c r="V27" s="169">
        <f t="shared" si="9"/>
        <v>0</v>
      </c>
      <c r="W27" s="169">
        <f t="shared" si="9"/>
        <v>0</v>
      </c>
      <c r="X27" s="246">
        <f>Z27*'Sede Cau'!$H$261+Z27</f>
        <v>0</v>
      </c>
      <c r="Y27" s="171" t="e">
        <f>#REF!</f>
        <v>#REF!</v>
      </c>
      <c r="Z27" s="215">
        <f>'Sede Cau'!I245</f>
        <v>0</v>
      </c>
      <c r="AA27" s="162"/>
    </row>
    <row r="28" spans="1:27" x14ac:dyDescent="0.25">
      <c r="A28" s="360" t="s">
        <v>454</v>
      </c>
      <c r="B28" s="361"/>
      <c r="C28" s="172" t="s">
        <v>515</v>
      </c>
      <c r="D28" s="173"/>
      <c r="E28" s="174" t="s">
        <v>443</v>
      </c>
      <c r="F28" s="226">
        <v>0.1</v>
      </c>
      <c r="G28" s="218">
        <v>0.25</v>
      </c>
      <c r="H28" s="218">
        <v>0.65</v>
      </c>
      <c r="I28" s="161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244" t="e">
        <f>(F29+G29+H29+I29+J29+K29+L29+M29+P29+W29+N29+O29+Q29+R29+S29+T29+U29+V29)/$X$53</f>
        <v>#DIV/0!</v>
      </c>
      <c r="Y28" s="154"/>
      <c r="Z28" s="162"/>
      <c r="AA28" s="162"/>
    </row>
    <row r="29" spans="1:27" x14ac:dyDescent="0.25">
      <c r="A29" s="245"/>
      <c r="B29" s="163"/>
      <c r="C29" s="164"/>
      <c r="D29" s="165"/>
      <c r="E29" s="166" t="s">
        <v>444</v>
      </c>
      <c r="F29" s="225">
        <f t="shared" ref="F29:W29" si="10">$X29*F28</f>
        <v>0</v>
      </c>
      <c r="G29" s="217">
        <f t="shared" si="10"/>
        <v>0</v>
      </c>
      <c r="H29" s="217">
        <f t="shared" si="10"/>
        <v>0</v>
      </c>
      <c r="I29" s="168">
        <f t="shared" si="10"/>
        <v>0</v>
      </c>
      <c r="J29" s="169">
        <f t="shared" si="10"/>
        <v>0</v>
      </c>
      <c r="K29" s="170">
        <f t="shared" si="10"/>
        <v>0</v>
      </c>
      <c r="L29" s="167">
        <f t="shared" si="10"/>
        <v>0</v>
      </c>
      <c r="M29" s="169">
        <f t="shared" si="10"/>
        <v>0</v>
      </c>
      <c r="N29" s="169">
        <f t="shared" si="10"/>
        <v>0</v>
      </c>
      <c r="O29" s="169">
        <f t="shared" si="10"/>
        <v>0</v>
      </c>
      <c r="P29" s="169">
        <f t="shared" si="10"/>
        <v>0</v>
      </c>
      <c r="Q29" s="170">
        <f t="shared" si="10"/>
        <v>0</v>
      </c>
      <c r="R29" s="168">
        <f t="shared" si="10"/>
        <v>0</v>
      </c>
      <c r="S29" s="169">
        <f t="shared" si="10"/>
        <v>0</v>
      </c>
      <c r="T29" s="169">
        <f t="shared" si="10"/>
        <v>0</v>
      </c>
      <c r="U29" s="169">
        <f t="shared" si="10"/>
        <v>0</v>
      </c>
      <c r="V29" s="169">
        <f t="shared" si="10"/>
        <v>0</v>
      </c>
      <c r="W29" s="169">
        <f t="shared" si="10"/>
        <v>0</v>
      </c>
      <c r="X29" s="246">
        <f>Z29*'Sede Cau'!$H$261+Z29</f>
        <v>0</v>
      </c>
      <c r="Y29" s="171" t="e">
        <f>#REF!</f>
        <v>#REF!</v>
      </c>
      <c r="Z29" s="215">
        <f>'Sede Cau'!I253</f>
        <v>0</v>
      </c>
      <c r="AA29" s="162"/>
    </row>
    <row r="30" spans="1:27" x14ac:dyDescent="0.25">
      <c r="A30" s="360" t="s">
        <v>455</v>
      </c>
      <c r="B30" s="361"/>
      <c r="C30" s="172" t="s">
        <v>232</v>
      </c>
      <c r="D30" s="173"/>
      <c r="E30" s="174" t="s">
        <v>443</v>
      </c>
      <c r="F30" s="226">
        <v>0</v>
      </c>
      <c r="G30" s="218">
        <v>0</v>
      </c>
      <c r="H30" s="218">
        <v>0</v>
      </c>
      <c r="I30" s="161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244" t="e">
        <f>(F31+G31+H31+I31+J31+K31+L31+M31+P31+W31+N31+O31+Q31+R31+S31+T31+U31+V31)/$X$53</f>
        <v>#DIV/0!</v>
      </c>
      <c r="Y30" s="154"/>
      <c r="Z30" s="162"/>
      <c r="AA30" s="162"/>
    </row>
    <row r="31" spans="1:27" ht="15.75" thickBot="1" x14ac:dyDescent="0.3">
      <c r="A31" s="245"/>
      <c r="B31" s="163"/>
      <c r="C31" s="164"/>
      <c r="D31" s="165"/>
      <c r="E31" s="166" t="s">
        <v>444</v>
      </c>
      <c r="F31" s="225">
        <f t="shared" ref="F31:W31" si="11">$X31*F30</f>
        <v>0</v>
      </c>
      <c r="G31" s="217">
        <f t="shared" si="11"/>
        <v>0</v>
      </c>
      <c r="H31" s="217">
        <f t="shared" si="11"/>
        <v>0</v>
      </c>
      <c r="I31" s="168">
        <f t="shared" si="11"/>
        <v>0</v>
      </c>
      <c r="J31" s="169">
        <f t="shared" si="11"/>
        <v>0</v>
      </c>
      <c r="K31" s="170">
        <f t="shared" si="11"/>
        <v>0</v>
      </c>
      <c r="L31" s="167">
        <f t="shared" si="11"/>
        <v>0</v>
      </c>
      <c r="M31" s="169">
        <f t="shared" si="11"/>
        <v>0</v>
      </c>
      <c r="N31" s="169">
        <f t="shared" si="11"/>
        <v>0</v>
      </c>
      <c r="O31" s="169">
        <f t="shared" si="11"/>
        <v>0</v>
      </c>
      <c r="P31" s="169">
        <f t="shared" si="11"/>
        <v>0</v>
      </c>
      <c r="Q31" s="170">
        <f t="shared" si="11"/>
        <v>0</v>
      </c>
      <c r="R31" s="168">
        <f t="shared" si="11"/>
        <v>0</v>
      </c>
      <c r="S31" s="169">
        <f t="shared" si="11"/>
        <v>0</v>
      </c>
      <c r="T31" s="169">
        <f t="shared" si="11"/>
        <v>0</v>
      </c>
      <c r="U31" s="169">
        <f t="shared" si="11"/>
        <v>0</v>
      </c>
      <c r="V31" s="169">
        <f t="shared" si="11"/>
        <v>0</v>
      </c>
      <c r="W31" s="169">
        <f t="shared" si="11"/>
        <v>0</v>
      </c>
      <c r="X31" s="246">
        <f>Z31*'Sede Cau'!$H$261+Z31</f>
        <v>0</v>
      </c>
      <c r="Y31" s="171" t="e">
        <f>#REF!</f>
        <v>#REF!</v>
      </c>
      <c r="Z31" s="215">
        <f>'Sede Cau'!I258</f>
        <v>0</v>
      </c>
      <c r="AA31" s="162"/>
    </row>
    <row r="32" spans="1:27" hidden="1" x14ac:dyDescent="0.25">
      <c r="A32" s="360" t="s">
        <v>456</v>
      </c>
      <c r="B32" s="361"/>
      <c r="C32" s="172" t="s">
        <v>516</v>
      </c>
      <c r="D32" s="173"/>
      <c r="E32" s="174" t="s">
        <v>443</v>
      </c>
      <c r="F32" s="226">
        <v>0</v>
      </c>
      <c r="G32" s="218">
        <v>0.1</v>
      </c>
      <c r="H32" s="218">
        <v>0.9</v>
      </c>
      <c r="I32" s="161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244" t="e">
        <f>(F33+G33+H33+I33+J33+K33+L33+M33+P33+W33+N33+O33+Q33+R33+S33+T33+U33+V33)/$X$53</f>
        <v>#DIV/0!</v>
      </c>
      <c r="Y32" s="154"/>
      <c r="Z32" s="162"/>
      <c r="AA32" s="162"/>
    </row>
    <row r="33" spans="1:27" ht="15.75" hidden="1" thickBot="1" x14ac:dyDescent="0.3">
      <c r="A33" s="245"/>
      <c r="B33" s="163"/>
      <c r="C33" s="164"/>
      <c r="D33" s="165"/>
      <c r="E33" s="166" t="s">
        <v>444</v>
      </c>
      <c r="F33" s="225">
        <f t="shared" ref="F33:W33" si="12">$X33*F32</f>
        <v>0</v>
      </c>
      <c r="G33" s="217">
        <f t="shared" si="12"/>
        <v>0</v>
      </c>
      <c r="H33" s="217">
        <f t="shared" si="12"/>
        <v>0</v>
      </c>
      <c r="I33" s="168">
        <f t="shared" si="12"/>
        <v>0</v>
      </c>
      <c r="J33" s="169">
        <f t="shared" si="12"/>
        <v>0</v>
      </c>
      <c r="K33" s="170">
        <f t="shared" si="12"/>
        <v>0</v>
      </c>
      <c r="L33" s="167">
        <f t="shared" si="12"/>
        <v>0</v>
      </c>
      <c r="M33" s="169">
        <f t="shared" si="12"/>
        <v>0</v>
      </c>
      <c r="N33" s="169">
        <f t="shared" si="12"/>
        <v>0</v>
      </c>
      <c r="O33" s="169">
        <f t="shared" si="12"/>
        <v>0</v>
      </c>
      <c r="P33" s="169">
        <f t="shared" si="12"/>
        <v>0</v>
      </c>
      <c r="Q33" s="170">
        <f t="shared" si="12"/>
        <v>0</v>
      </c>
      <c r="R33" s="168">
        <f t="shared" si="12"/>
        <v>0</v>
      </c>
      <c r="S33" s="169">
        <f t="shared" si="12"/>
        <v>0</v>
      </c>
      <c r="T33" s="169">
        <f t="shared" si="12"/>
        <v>0</v>
      </c>
      <c r="U33" s="169">
        <f t="shared" si="12"/>
        <v>0</v>
      </c>
      <c r="V33" s="169">
        <f t="shared" si="12"/>
        <v>0</v>
      </c>
      <c r="W33" s="169">
        <f t="shared" si="12"/>
        <v>0</v>
      </c>
      <c r="X33" s="246"/>
      <c r="Y33" s="171" t="e">
        <f>#REF!</f>
        <v>#REF!</v>
      </c>
      <c r="Z33" s="215" t="e">
        <f>'Sede Cau'!#REF!</f>
        <v>#REF!</v>
      </c>
      <c r="AA33" s="162"/>
    </row>
    <row r="34" spans="1:27" ht="15.75" hidden="1" thickBot="1" x14ac:dyDescent="0.3">
      <c r="A34" s="360" t="s">
        <v>457</v>
      </c>
      <c r="B34" s="361"/>
      <c r="C34" s="172" t="s">
        <v>458</v>
      </c>
      <c r="D34" s="173"/>
      <c r="E34" s="174" t="s">
        <v>443</v>
      </c>
      <c r="F34" s="226">
        <v>0</v>
      </c>
      <c r="G34" s="218">
        <v>0</v>
      </c>
      <c r="H34" s="218">
        <v>0</v>
      </c>
      <c r="I34" s="161">
        <v>0</v>
      </c>
      <c r="J34" s="159">
        <v>0</v>
      </c>
      <c r="K34" s="160">
        <v>0</v>
      </c>
      <c r="L34" s="158">
        <v>0</v>
      </c>
      <c r="M34" s="159">
        <v>0</v>
      </c>
      <c r="N34" s="159">
        <v>0</v>
      </c>
      <c r="O34" s="159">
        <v>0</v>
      </c>
      <c r="P34" s="159">
        <v>0</v>
      </c>
      <c r="Q34" s="160">
        <v>0</v>
      </c>
      <c r="R34" s="161">
        <v>0</v>
      </c>
      <c r="S34" s="159">
        <v>0</v>
      </c>
      <c r="T34" s="159">
        <v>0</v>
      </c>
      <c r="U34" s="159">
        <v>0.3</v>
      </c>
      <c r="V34" s="159">
        <v>0.3</v>
      </c>
      <c r="W34" s="159">
        <v>0.4</v>
      </c>
      <c r="X34" s="244" t="e">
        <f>(F35+G35+H35+I35+J35+K35+L35+M35+P35+W35+N35+O35+Q35+R35+S35+T35+U35+V35)/$X$53</f>
        <v>#DIV/0!</v>
      </c>
      <c r="Y34" s="154"/>
      <c r="Z34" s="162"/>
      <c r="AA34" s="162"/>
    </row>
    <row r="35" spans="1:27" ht="15.75" hidden="1" thickBot="1" x14ac:dyDescent="0.3">
      <c r="A35" s="245"/>
      <c r="B35" s="163"/>
      <c r="C35" s="164"/>
      <c r="D35" s="165"/>
      <c r="E35" s="175" t="s">
        <v>444</v>
      </c>
      <c r="F35" s="227">
        <f t="shared" ref="F35:W35" si="13">$X35*F34</f>
        <v>0</v>
      </c>
      <c r="G35" s="217">
        <f t="shared" si="13"/>
        <v>0</v>
      </c>
      <c r="H35" s="217">
        <f t="shared" si="13"/>
        <v>0</v>
      </c>
      <c r="I35" s="168">
        <f t="shared" si="13"/>
        <v>0</v>
      </c>
      <c r="J35" s="169">
        <f t="shared" si="13"/>
        <v>0</v>
      </c>
      <c r="K35" s="170">
        <f t="shared" si="13"/>
        <v>0</v>
      </c>
      <c r="L35" s="167">
        <f t="shared" si="13"/>
        <v>0</v>
      </c>
      <c r="M35" s="169">
        <f t="shared" si="13"/>
        <v>0</v>
      </c>
      <c r="N35" s="169">
        <f t="shared" si="13"/>
        <v>0</v>
      </c>
      <c r="O35" s="169">
        <f t="shared" si="13"/>
        <v>0</v>
      </c>
      <c r="P35" s="169">
        <f t="shared" si="13"/>
        <v>0</v>
      </c>
      <c r="Q35" s="170">
        <f t="shared" si="13"/>
        <v>0</v>
      </c>
      <c r="R35" s="168">
        <f t="shared" si="13"/>
        <v>0</v>
      </c>
      <c r="S35" s="169">
        <f t="shared" si="13"/>
        <v>0</v>
      </c>
      <c r="T35" s="169">
        <f t="shared" si="13"/>
        <v>0</v>
      </c>
      <c r="U35" s="169">
        <f t="shared" si="13"/>
        <v>0</v>
      </c>
      <c r="V35" s="169">
        <f t="shared" si="13"/>
        <v>0</v>
      </c>
      <c r="W35" s="169">
        <f t="shared" si="13"/>
        <v>0</v>
      </c>
      <c r="X35" s="246"/>
      <c r="Y35" s="171" t="e">
        <f>#REF!</f>
        <v>#REF!</v>
      </c>
      <c r="Z35" s="162"/>
      <c r="AA35" s="162"/>
    </row>
    <row r="36" spans="1:27" ht="15.75" hidden="1" thickBot="1" x14ac:dyDescent="0.3">
      <c r="A36" s="362" t="s">
        <v>459</v>
      </c>
      <c r="B36" s="363"/>
      <c r="C36" s="172" t="s">
        <v>460</v>
      </c>
      <c r="D36" s="176"/>
      <c r="E36" s="174" t="s">
        <v>443</v>
      </c>
      <c r="F36" s="226">
        <v>0</v>
      </c>
      <c r="G36" s="218">
        <v>0</v>
      </c>
      <c r="H36" s="218">
        <v>0</v>
      </c>
      <c r="I36" s="161">
        <v>0</v>
      </c>
      <c r="J36" s="159">
        <v>0</v>
      </c>
      <c r="K36" s="160">
        <v>0</v>
      </c>
      <c r="L36" s="158">
        <v>0</v>
      </c>
      <c r="M36" s="159">
        <v>0.05</v>
      </c>
      <c r="N36" s="159">
        <v>0.05</v>
      </c>
      <c r="O36" s="159">
        <v>0.05</v>
      </c>
      <c r="P36" s="159">
        <v>0.05</v>
      </c>
      <c r="Q36" s="160">
        <v>0.05</v>
      </c>
      <c r="R36" s="161">
        <v>0.05</v>
      </c>
      <c r="S36" s="159">
        <v>0.05</v>
      </c>
      <c r="T36" s="159">
        <v>0.05</v>
      </c>
      <c r="U36" s="159">
        <v>0.1</v>
      </c>
      <c r="V36" s="159">
        <v>0.2</v>
      </c>
      <c r="W36" s="159">
        <v>0.3</v>
      </c>
      <c r="X36" s="244" t="e">
        <f>(F37+G37+H37+I37+J37+K37+L37+M37+P37+W37+N37+O37+Q37+R37+S37+T37+U37+V37)/$X$53</f>
        <v>#DIV/0!</v>
      </c>
      <c r="Y36" s="154"/>
      <c r="Z36" s="162"/>
      <c r="AA36" s="162"/>
    </row>
    <row r="37" spans="1:27" ht="15.75" hidden="1" thickBot="1" x14ac:dyDescent="0.3">
      <c r="A37" s="247"/>
      <c r="B37" s="177"/>
      <c r="C37" s="164"/>
      <c r="D37" s="178"/>
      <c r="E37" s="166" t="s">
        <v>444</v>
      </c>
      <c r="F37" s="227">
        <f t="shared" ref="F37:W37" si="14">$X37*F36</f>
        <v>0</v>
      </c>
      <c r="G37" s="219">
        <f t="shared" si="14"/>
        <v>0</v>
      </c>
      <c r="H37" s="219">
        <f t="shared" si="14"/>
        <v>0</v>
      </c>
      <c r="I37" s="179">
        <f t="shared" si="14"/>
        <v>0</v>
      </c>
      <c r="J37" s="179">
        <f t="shared" si="14"/>
        <v>0</v>
      </c>
      <c r="K37" s="170">
        <f t="shared" si="14"/>
        <v>0</v>
      </c>
      <c r="L37" s="167">
        <f t="shared" si="14"/>
        <v>0</v>
      </c>
      <c r="M37" s="169">
        <f t="shared" si="14"/>
        <v>0</v>
      </c>
      <c r="N37" s="169">
        <f t="shared" si="14"/>
        <v>0</v>
      </c>
      <c r="O37" s="169">
        <f t="shared" si="14"/>
        <v>0</v>
      </c>
      <c r="P37" s="169">
        <f t="shared" si="14"/>
        <v>0</v>
      </c>
      <c r="Q37" s="170">
        <f t="shared" si="14"/>
        <v>0</v>
      </c>
      <c r="R37" s="168">
        <f t="shared" si="14"/>
        <v>0</v>
      </c>
      <c r="S37" s="169">
        <f t="shared" si="14"/>
        <v>0</v>
      </c>
      <c r="T37" s="169">
        <f t="shared" si="14"/>
        <v>0</v>
      </c>
      <c r="U37" s="169">
        <f t="shared" si="14"/>
        <v>0</v>
      </c>
      <c r="V37" s="169">
        <f t="shared" si="14"/>
        <v>0</v>
      </c>
      <c r="W37" s="169">
        <f t="shared" si="14"/>
        <v>0</v>
      </c>
      <c r="X37" s="246"/>
      <c r="Y37" s="171" t="e">
        <f>#REF!</f>
        <v>#REF!</v>
      </c>
      <c r="Z37" s="162"/>
      <c r="AA37" s="162"/>
    </row>
    <row r="38" spans="1:27" ht="15.75" hidden="1" thickBot="1" x14ac:dyDescent="0.3">
      <c r="A38" s="360" t="s">
        <v>461</v>
      </c>
      <c r="B38" s="361"/>
      <c r="C38" s="172" t="s">
        <v>118</v>
      </c>
      <c r="D38" s="173"/>
      <c r="E38" s="174" t="s">
        <v>443</v>
      </c>
      <c r="F38" s="226">
        <v>0</v>
      </c>
      <c r="G38" s="218">
        <v>0</v>
      </c>
      <c r="H38" s="218">
        <v>0</v>
      </c>
      <c r="I38" s="161">
        <v>0</v>
      </c>
      <c r="J38" s="159">
        <v>0</v>
      </c>
      <c r="K38" s="160">
        <v>0</v>
      </c>
      <c r="L38" s="158">
        <v>0</v>
      </c>
      <c r="M38" s="159">
        <v>0</v>
      </c>
      <c r="N38" s="159">
        <v>0</v>
      </c>
      <c r="O38" s="159">
        <v>0</v>
      </c>
      <c r="P38" s="159">
        <v>0</v>
      </c>
      <c r="Q38" s="160">
        <v>0</v>
      </c>
      <c r="R38" s="161">
        <v>0</v>
      </c>
      <c r="S38" s="159">
        <v>0</v>
      </c>
      <c r="T38" s="159">
        <v>0</v>
      </c>
      <c r="U38" s="159">
        <v>0.3</v>
      </c>
      <c r="V38" s="159">
        <v>0.3</v>
      </c>
      <c r="W38" s="159">
        <v>0.4</v>
      </c>
      <c r="X38" s="244" t="e">
        <f>(F39+G39+H39+I39+J39+K39+L39+M39+P39+W39+N39+O39+Q39+R39+S39+T39+U39+V39)/$X$53</f>
        <v>#DIV/0!</v>
      </c>
      <c r="Y38" s="154"/>
      <c r="Z38" s="162"/>
      <c r="AA38" s="162"/>
    </row>
    <row r="39" spans="1:27" ht="15.75" hidden="1" thickBot="1" x14ac:dyDescent="0.3">
      <c r="A39" s="245"/>
      <c r="B39" s="163"/>
      <c r="C39" s="164"/>
      <c r="D39" s="165"/>
      <c r="E39" s="166" t="s">
        <v>444</v>
      </c>
      <c r="F39" s="225">
        <f t="shared" ref="F39:W39" si="15">$X39*F38</f>
        <v>0</v>
      </c>
      <c r="G39" s="217">
        <f t="shared" si="15"/>
        <v>0</v>
      </c>
      <c r="H39" s="217">
        <f t="shared" si="15"/>
        <v>0</v>
      </c>
      <c r="I39" s="168">
        <f t="shared" si="15"/>
        <v>0</v>
      </c>
      <c r="J39" s="169">
        <f t="shared" si="15"/>
        <v>0</v>
      </c>
      <c r="K39" s="170">
        <f t="shared" si="15"/>
        <v>0</v>
      </c>
      <c r="L39" s="167">
        <f t="shared" si="15"/>
        <v>0</v>
      </c>
      <c r="M39" s="169">
        <f t="shared" si="15"/>
        <v>0</v>
      </c>
      <c r="N39" s="169">
        <f t="shared" si="15"/>
        <v>0</v>
      </c>
      <c r="O39" s="169">
        <f t="shared" si="15"/>
        <v>0</v>
      </c>
      <c r="P39" s="169">
        <f t="shared" si="15"/>
        <v>0</v>
      </c>
      <c r="Q39" s="170">
        <f t="shared" si="15"/>
        <v>0</v>
      </c>
      <c r="R39" s="168">
        <f t="shared" si="15"/>
        <v>0</v>
      </c>
      <c r="S39" s="169">
        <f t="shared" si="15"/>
        <v>0</v>
      </c>
      <c r="T39" s="169">
        <f t="shared" si="15"/>
        <v>0</v>
      </c>
      <c r="U39" s="169">
        <f t="shared" si="15"/>
        <v>0</v>
      </c>
      <c r="V39" s="169">
        <f t="shared" si="15"/>
        <v>0</v>
      </c>
      <c r="W39" s="169">
        <f t="shared" si="15"/>
        <v>0</v>
      </c>
      <c r="X39" s="246"/>
      <c r="Y39" s="171" t="e">
        <f>#REF!</f>
        <v>#REF!</v>
      </c>
      <c r="Z39" s="162"/>
      <c r="AA39" s="162"/>
    </row>
    <row r="40" spans="1:27" ht="15.75" hidden="1" thickBot="1" x14ac:dyDescent="0.3">
      <c r="A40" s="360" t="s">
        <v>462</v>
      </c>
      <c r="B40" s="361"/>
      <c r="C40" s="172" t="s">
        <v>463</v>
      </c>
      <c r="D40" s="173"/>
      <c r="E40" s="174" t="s">
        <v>443</v>
      </c>
      <c r="F40" s="226">
        <v>0</v>
      </c>
      <c r="G40" s="218">
        <v>0</v>
      </c>
      <c r="H40" s="218">
        <v>0</v>
      </c>
      <c r="I40" s="161">
        <v>0</v>
      </c>
      <c r="J40" s="159">
        <v>0.15</v>
      </c>
      <c r="K40" s="160">
        <v>0.15</v>
      </c>
      <c r="L40" s="158">
        <v>0</v>
      </c>
      <c r="M40" s="159">
        <v>0</v>
      </c>
      <c r="N40" s="159">
        <v>0</v>
      </c>
      <c r="O40" s="159">
        <v>0</v>
      </c>
      <c r="P40" s="159">
        <v>0</v>
      </c>
      <c r="Q40" s="160">
        <v>0</v>
      </c>
      <c r="R40" s="161">
        <v>0</v>
      </c>
      <c r="S40" s="159">
        <v>0</v>
      </c>
      <c r="T40" s="159">
        <v>0.2</v>
      </c>
      <c r="U40" s="159">
        <v>0.2</v>
      </c>
      <c r="V40" s="159">
        <v>0.2</v>
      </c>
      <c r="W40" s="159">
        <v>0.1</v>
      </c>
      <c r="X40" s="244" t="e">
        <f>(F41+G41+H41+I41+J41+K41+L41+M41+P41+W41+N41+O41+Q41+R41+S41+T41+U41+V41)/$X$53</f>
        <v>#DIV/0!</v>
      </c>
      <c r="Y40" s="154"/>
      <c r="Z40" s="162"/>
      <c r="AA40" s="162"/>
    </row>
    <row r="41" spans="1:27" ht="15.75" hidden="1" thickBot="1" x14ac:dyDescent="0.3">
      <c r="A41" s="245"/>
      <c r="B41" s="163"/>
      <c r="C41" s="164"/>
      <c r="D41" s="165"/>
      <c r="E41" s="166" t="s">
        <v>444</v>
      </c>
      <c r="F41" s="225">
        <f t="shared" ref="F41:W41" si="16">$X41*F40</f>
        <v>0</v>
      </c>
      <c r="G41" s="217">
        <f t="shared" si="16"/>
        <v>0</v>
      </c>
      <c r="H41" s="217">
        <f t="shared" si="16"/>
        <v>0</v>
      </c>
      <c r="I41" s="168">
        <f t="shared" si="16"/>
        <v>0</v>
      </c>
      <c r="J41" s="169">
        <f t="shared" si="16"/>
        <v>0</v>
      </c>
      <c r="K41" s="170">
        <f t="shared" si="16"/>
        <v>0</v>
      </c>
      <c r="L41" s="167">
        <f t="shared" si="16"/>
        <v>0</v>
      </c>
      <c r="M41" s="169">
        <f t="shared" si="16"/>
        <v>0</v>
      </c>
      <c r="N41" s="169">
        <f t="shared" si="16"/>
        <v>0</v>
      </c>
      <c r="O41" s="169">
        <f t="shared" si="16"/>
        <v>0</v>
      </c>
      <c r="P41" s="169">
        <f t="shared" si="16"/>
        <v>0</v>
      </c>
      <c r="Q41" s="170">
        <f t="shared" si="16"/>
        <v>0</v>
      </c>
      <c r="R41" s="168">
        <f t="shared" si="16"/>
        <v>0</v>
      </c>
      <c r="S41" s="169">
        <f t="shared" si="16"/>
        <v>0</v>
      </c>
      <c r="T41" s="169">
        <f t="shared" si="16"/>
        <v>0</v>
      </c>
      <c r="U41" s="169">
        <f t="shared" si="16"/>
        <v>0</v>
      </c>
      <c r="V41" s="169">
        <f t="shared" si="16"/>
        <v>0</v>
      </c>
      <c r="W41" s="169">
        <f t="shared" si="16"/>
        <v>0</v>
      </c>
      <c r="X41" s="246"/>
      <c r="Y41" s="171" t="e">
        <f>#REF!</f>
        <v>#REF!</v>
      </c>
      <c r="Z41" s="162"/>
      <c r="AA41" s="162"/>
    </row>
    <row r="42" spans="1:27" ht="15.75" hidden="1" thickBot="1" x14ac:dyDescent="0.3">
      <c r="A42" s="360" t="s">
        <v>464</v>
      </c>
      <c r="B42" s="361"/>
      <c r="C42" s="172" t="s">
        <v>465</v>
      </c>
      <c r="D42" s="173"/>
      <c r="E42" s="174" t="s">
        <v>443</v>
      </c>
      <c r="F42" s="226">
        <v>0</v>
      </c>
      <c r="G42" s="218">
        <v>0</v>
      </c>
      <c r="H42" s="218">
        <v>0</v>
      </c>
      <c r="I42" s="161">
        <v>0</v>
      </c>
      <c r="J42" s="159">
        <v>0</v>
      </c>
      <c r="K42" s="160">
        <v>0</v>
      </c>
      <c r="L42" s="158">
        <v>0</v>
      </c>
      <c r="M42" s="159">
        <v>0</v>
      </c>
      <c r="N42" s="159">
        <v>0</v>
      </c>
      <c r="O42" s="159">
        <v>0</v>
      </c>
      <c r="P42" s="159">
        <v>0</v>
      </c>
      <c r="Q42" s="160">
        <v>0</v>
      </c>
      <c r="R42" s="161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1</v>
      </c>
      <c r="X42" s="244" t="e">
        <f>(F43+G43+H43+I43+J43+K43+L43+M43+P43+W43+N43+O43+Q43+R43+S43+T43+U43+V43)/$X$53</f>
        <v>#DIV/0!</v>
      </c>
      <c r="Y42" s="154"/>
      <c r="Z42" s="162"/>
      <c r="AA42" s="162"/>
    </row>
    <row r="43" spans="1:27" ht="15.75" hidden="1" thickBot="1" x14ac:dyDescent="0.3">
      <c r="A43" s="245"/>
      <c r="B43" s="163"/>
      <c r="C43" s="164"/>
      <c r="D43" s="165"/>
      <c r="E43" s="166" t="s">
        <v>444</v>
      </c>
      <c r="F43" s="225">
        <f t="shared" ref="F43:W43" si="17">$X43*F42</f>
        <v>0</v>
      </c>
      <c r="G43" s="217">
        <f t="shared" si="17"/>
        <v>0</v>
      </c>
      <c r="H43" s="217">
        <f t="shared" si="17"/>
        <v>0</v>
      </c>
      <c r="I43" s="168">
        <f t="shared" si="17"/>
        <v>0</v>
      </c>
      <c r="J43" s="169">
        <f t="shared" si="17"/>
        <v>0</v>
      </c>
      <c r="K43" s="170">
        <f t="shared" si="17"/>
        <v>0</v>
      </c>
      <c r="L43" s="167">
        <f t="shared" si="17"/>
        <v>0</v>
      </c>
      <c r="M43" s="169">
        <f t="shared" si="17"/>
        <v>0</v>
      </c>
      <c r="N43" s="169">
        <f t="shared" si="17"/>
        <v>0</v>
      </c>
      <c r="O43" s="169">
        <f t="shared" si="17"/>
        <v>0</v>
      </c>
      <c r="P43" s="169">
        <f t="shared" si="17"/>
        <v>0</v>
      </c>
      <c r="Q43" s="170">
        <f t="shared" si="17"/>
        <v>0</v>
      </c>
      <c r="R43" s="168">
        <f t="shared" si="17"/>
        <v>0</v>
      </c>
      <c r="S43" s="169">
        <f t="shared" si="17"/>
        <v>0</v>
      </c>
      <c r="T43" s="169">
        <f t="shared" si="17"/>
        <v>0</v>
      </c>
      <c r="U43" s="169">
        <f t="shared" si="17"/>
        <v>0</v>
      </c>
      <c r="V43" s="169">
        <f t="shared" si="17"/>
        <v>0</v>
      </c>
      <c r="W43" s="169">
        <f t="shared" si="17"/>
        <v>0</v>
      </c>
      <c r="X43" s="246"/>
      <c r="Y43" s="171" t="e">
        <f>#REF!</f>
        <v>#REF!</v>
      </c>
      <c r="Z43" s="162"/>
      <c r="AA43" s="162"/>
    </row>
    <row r="44" spans="1:27" ht="15.75" hidden="1" thickBot="1" x14ac:dyDescent="0.3">
      <c r="A44" s="360" t="s">
        <v>466</v>
      </c>
      <c r="B44" s="361"/>
      <c r="C44" s="172" t="s">
        <v>467</v>
      </c>
      <c r="D44" s="173"/>
      <c r="E44" s="174" t="s">
        <v>443</v>
      </c>
      <c r="F44" s="226">
        <v>0.1</v>
      </c>
      <c r="G44" s="218">
        <v>0.05</v>
      </c>
      <c r="H44" s="218">
        <v>0.05</v>
      </c>
      <c r="I44" s="161">
        <v>0.05</v>
      </c>
      <c r="J44" s="159">
        <v>0.05</v>
      </c>
      <c r="K44" s="160">
        <v>0.05</v>
      </c>
      <c r="L44" s="158">
        <v>0.05</v>
      </c>
      <c r="M44" s="159">
        <v>0.05</v>
      </c>
      <c r="N44" s="159">
        <v>0.05</v>
      </c>
      <c r="O44" s="159">
        <v>0.05</v>
      </c>
      <c r="P44" s="159">
        <v>0.05</v>
      </c>
      <c r="Q44" s="160">
        <v>0.05</v>
      </c>
      <c r="R44" s="161">
        <v>0.05</v>
      </c>
      <c r="S44" s="159">
        <v>0.05</v>
      </c>
      <c r="T44" s="159">
        <v>0.05</v>
      </c>
      <c r="U44" s="159">
        <v>0.05</v>
      </c>
      <c r="V44" s="159">
        <v>0.05</v>
      </c>
      <c r="W44" s="159">
        <v>0.1</v>
      </c>
      <c r="X44" s="244" t="e">
        <f>(F45+G45+H45+I45+J45+K45+L45+M45+P45+W45+N45+O45+Q45+R45+S45+T45+U45+V45)/$X$53</f>
        <v>#DIV/0!</v>
      </c>
      <c r="Y44" s="154"/>
      <c r="Z44" s="162"/>
      <c r="AA44" s="162"/>
    </row>
    <row r="45" spans="1:27" ht="15.75" hidden="1" thickBot="1" x14ac:dyDescent="0.3">
      <c r="A45" s="245"/>
      <c r="B45" s="163"/>
      <c r="C45" s="164"/>
      <c r="D45" s="165"/>
      <c r="E45" s="166" t="s">
        <v>444</v>
      </c>
      <c r="F45" s="225">
        <f t="shared" ref="F45:W45" si="18">$X45*F44</f>
        <v>0</v>
      </c>
      <c r="G45" s="217">
        <f t="shared" si="18"/>
        <v>0</v>
      </c>
      <c r="H45" s="217">
        <f t="shared" si="18"/>
        <v>0</v>
      </c>
      <c r="I45" s="168">
        <f t="shared" si="18"/>
        <v>0</v>
      </c>
      <c r="J45" s="169">
        <f t="shared" si="18"/>
        <v>0</v>
      </c>
      <c r="K45" s="170">
        <f t="shared" si="18"/>
        <v>0</v>
      </c>
      <c r="L45" s="167">
        <f t="shared" si="18"/>
        <v>0</v>
      </c>
      <c r="M45" s="169">
        <f t="shared" si="18"/>
        <v>0</v>
      </c>
      <c r="N45" s="169">
        <f t="shared" si="18"/>
        <v>0</v>
      </c>
      <c r="O45" s="169">
        <f t="shared" si="18"/>
        <v>0</v>
      </c>
      <c r="P45" s="169">
        <f t="shared" si="18"/>
        <v>0</v>
      </c>
      <c r="Q45" s="170">
        <f t="shared" si="18"/>
        <v>0</v>
      </c>
      <c r="R45" s="168">
        <f t="shared" si="18"/>
        <v>0</v>
      </c>
      <c r="S45" s="169">
        <f t="shared" si="18"/>
        <v>0</v>
      </c>
      <c r="T45" s="169">
        <f t="shared" si="18"/>
        <v>0</v>
      </c>
      <c r="U45" s="169">
        <f t="shared" si="18"/>
        <v>0</v>
      </c>
      <c r="V45" s="169">
        <f t="shared" si="18"/>
        <v>0</v>
      </c>
      <c r="W45" s="169">
        <f t="shared" si="18"/>
        <v>0</v>
      </c>
      <c r="X45" s="246"/>
      <c r="Y45" s="171" t="e">
        <f>#REF!</f>
        <v>#REF!</v>
      </c>
      <c r="Z45" s="162"/>
      <c r="AA45" s="162"/>
    </row>
    <row r="46" spans="1:27" ht="15.75" hidden="1" thickBot="1" x14ac:dyDescent="0.3">
      <c r="A46" s="360" t="s">
        <v>468</v>
      </c>
      <c r="B46" s="361"/>
      <c r="C46" s="172" t="s">
        <v>469</v>
      </c>
      <c r="D46" s="173"/>
      <c r="E46" s="174" t="s">
        <v>443</v>
      </c>
      <c r="F46" s="226">
        <v>0</v>
      </c>
      <c r="G46" s="218">
        <v>0</v>
      </c>
      <c r="H46" s="218">
        <v>0</v>
      </c>
      <c r="I46" s="161">
        <v>0</v>
      </c>
      <c r="J46" s="159">
        <v>0</v>
      </c>
      <c r="K46" s="160">
        <v>0</v>
      </c>
      <c r="L46" s="158">
        <v>0</v>
      </c>
      <c r="M46" s="159">
        <v>0</v>
      </c>
      <c r="N46" s="159">
        <v>0</v>
      </c>
      <c r="O46" s="159">
        <v>0</v>
      </c>
      <c r="P46" s="159">
        <v>0</v>
      </c>
      <c r="Q46" s="160">
        <v>0</v>
      </c>
      <c r="R46" s="161">
        <v>0</v>
      </c>
      <c r="S46" s="159">
        <v>0</v>
      </c>
      <c r="T46" s="159">
        <v>0</v>
      </c>
      <c r="U46" s="159">
        <v>0</v>
      </c>
      <c r="V46" s="159">
        <v>0.2</v>
      </c>
      <c r="W46" s="159">
        <v>0.8</v>
      </c>
      <c r="X46" s="244" t="e">
        <f>(F47+G47+H47+I47+J47+K47+L47+M47+P47+W47+N47+O47+Q47+R47+S47+T47+U47+V47)/$X$53</f>
        <v>#DIV/0!</v>
      </c>
      <c r="Y46" s="154"/>
      <c r="Z46" s="162"/>
      <c r="AA46" s="162"/>
    </row>
    <row r="47" spans="1:27" ht="15.75" hidden="1" thickBot="1" x14ac:dyDescent="0.3">
      <c r="A47" s="245"/>
      <c r="B47" s="163"/>
      <c r="C47" s="164"/>
      <c r="D47" s="165"/>
      <c r="E47" s="166" t="s">
        <v>444</v>
      </c>
      <c r="F47" s="225">
        <f t="shared" ref="F47:W47" si="19">$X47*F46</f>
        <v>0</v>
      </c>
      <c r="G47" s="217">
        <f t="shared" si="19"/>
        <v>0</v>
      </c>
      <c r="H47" s="217">
        <f t="shared" si="19"/>
        <v>0</v>
      </c>
      <c r="I47" s="168">
        <f t="shared" si="19"/>
        <v>0</v>
      </c>
      <c r="J47" s="169">
        <f t="shared" si="19"/>
        <v>0</v>
      </c>
      <c r="K47" s="170">
        <f t="shared" si="19"/>
        <v>0</v>
      </c>
      <c r="L47" s="167">
        <f t="shared" si="19"/>
        <v>0</v>
      </c>
      <c r="M47" s="169">
        <f t="shared" si="19"/>
        <v>0</v>
      </c>
      <c r="N47" s="169">
        <f t="shared" si="19"/>
        <v>0</v>
      </c>
      <c r="O47" s="169">
        <f t="shared" si="19"/>
        <v>0</v>
      </c>
      <c r="P47" s="169">
        <f t="shared" si="19"/>
        <v>0</v>
      </c>
      <c r="Q47" s="170">
        <f t="shared" si="19"/>
        <v>0</v>
      </c>
      <c r="R47" s="168">
        <f t="shared" si="19"/>
        <v>0</v>
      </c>
      <c r="S47" s="169">
        <f t="shared" si="19"/>
        <v>0</v>
      </c>
      <c r="T47" s="169">
        <f t="shared" si="19"/>
        <v>0</v>
      </c>
      <c r="U47" s="169">
        <f t="shared" si="19"/>
        <v>0</v>
      </c>
      <c r="V47" s="169">
        <f t="shared" si="19"/>
        <v>0</v>
      </c>
      <c r="W47" s="169">
        <f t="shared" si="19"/>
        <v>0</v>
      </c>
      <c r="X47" s="246"/>
      <c r="Y47" s="171" t="e">
        <f>#REF!</f>
        <v>#REF!</v>
      </c>
      <c r="Z47" s="162"/>
      <c r="AA47" s="162"/>
    </row>
    <row r="48" spans="1:27" ht="15.75" hidden="1" thickBot="1" x14ac:dyDescent="0.3">
      <c r="A48" s="360" t="s">
        <v>470</v>
      </c>
      <c r="B48" s="361"/>
      <c r="C48" s="172" t="s">
        <v>471</v>
      </c>
      <c r="D48" s="173"/>
      <c r="E48" s="174" t="s">
        <v>443</v>
      </c>
      <c r="F48" s="226">
        <v>0</v>
      </c>
      <c r="G48" s="218">
        <v>0</v>
      </c>
      <c r="H48" s="218">
        <v>0</v>
      </c>
      <c r="I48" s="161">
        <v>0</v>
      </c>
      <c r="J48" s="159">
        <v>0</v>
      </c>
      <c r="K48" s="160">
        <v>0</v>
      </c>
      <c r="L48" s="158">
        <v>0</v>
      </c>
      <c r="M48" s="159">
        <v>0</v>
      </c>
      <c r="N48" s="159">
        <v>0.1</v>
      </c>
      <c r="O48" s="159">
        <v>0.1</v>
      </c>
      <c r="P48" s="159">
        <v>0.1</v>
      </c>
      <c r="Q48" s="160">
        <v>0.1</v>
      </c>
      <c r="R48" s="161">
        <v>0.1</v>
      </c>
      <c r="S48" s="159">
        <v>0.1</v>
      </c>
      <c r="T48" s="159">
        <v>0.1</v>
      </c>
      <c r="U48" s="159">
        <v>0.1</v>
      </c>
      <c r="V48" s="159">
        <v>0.1</v>
      </c>
      <c r="W48" s="159">
        <v>0.1</v>
      </c>
      <c r="X48" s="244" t="e">
        <f>(F49+G49+H49+I49+J49+K49+L49+M49+P49+W49+N49+O49+Q49+R49+S49+T49+U49+V49)/$X$53</f>
        <v>#DIV/0!</v>
      </c>
      <c r="Y48" s="154"/>
      <c r="Z48" s="162"/>
      <c r="AA48" s="162"/>
    </row>
    <row r="49" spans="1:27" ht="15.75" hidden="1" thickBot="1" x14ac:dyDescent="0.3">
      <c r="A49" s="245"/>
      <c r="B49" s="163"/>
      <c r="C49" s="164"/>
      <c r="D49" s="165"/>
      <c r="E49" s="166" t="s">
        <v>444</v>
      </c>
      <c r="F49" s="225">
        <f t="shared" ref="F49:W49" si="20">$X49*F48</f>
        <v>0</v>
      </c>
      <c r="G49" s="217">
        <f t="shared" si="20"/>
        <v>0</v>
      </c>
      <c r="H49" s="217">
        <f t="shared" si="20"/>
        <v>0</v>
      </c>
      <c r="I49" s="168">
        <f t="shared" si="20"/>
        <v>0</v>
      </c>
      <c r="J49" s="169">
        <f t="shared" si="20"/>
        <v>0</v>
      </c>
      <c r="K49" s="170">
        <f t="shared" si="20"/>
        <v>0</v>
      </c>
      <c r="L49" s="167">
        <f t="shared" si="20"/>
        <v>0</v>
      </c>
      <c r="M49" s="169">
        <f t="shared" si="20"/>
        <v>0</v>
      </c>
      <c r="N49" s="169">
        <f t="shared" si="20"/>
        <v>0</v>
      </c>
      <c r="O49" s="169">
        <f t="shared" si="20"/>
        <v>0</v>
      </c>
      <c r="P49" s="169">
        <f t="shared" si="20"/>
        <v>0</v>
      </c>
      <c r="Q49" s="170">
        <f t="shared" si="20"/>
        <v>0</v>
      </c>
      <c r="R49" s="168">
        <f t="shared" si="20"/>
        <v>0</v>
      </c>
      <c r="S49" s="169">
        <f t="shared" si="20"/>
        <v>0</v>
      </c>
      <c r="T49" s="169">
        <f t="shared" si="20"/>
        <v>0</v>
      </c>
      <c r="U49" s="169">
        <f t="shared" si="20"/>
        <v>0</v>
      </c>
      <c r="V49" s="169">
        <f t="shared" si="20"/>
        <v>0</v>
      </c>
      <c r="W49" s="169">
        <f t="shared" si="20"/>
        <v>0</v>
      </c>
      <c r="X49" s="246"/>
      <c r="Y49" s="171" t="e">
        <f>#REF!</f>
        <v>#REF!</v>
      </c>
      <c r="Z49" s="162"/>
      <c r="AA49" s="162"/>
    </row>
    <row r="50" spans="1:27" x14ac:dyDescent="0.25">
      <c r="A50" s="248"/>
      <c r="B50" s="180"/>
      <c r="C50" s="181"/>
      <c r="D50" s="181" t="s">
        <v>472</v>
      </c>
      <c r="E50" s="182"/>
      <c r="F50" s="228" t="e">
        <f>F52/$X53</f>
        <v>#DIV/0!</v>
      </c>
      <c r="G50" s="220" t="e">
        <f>G52/$X53</f>
        <v>#DIV/0!</v>
      </c>
      <c r="H50" s="220" t="e">
        <f>H52/$X53-0.0001</f>
        <v>#DIV/0!</v>
      </c>
      <c r="I50" s="184" t="e">
        <f t="shared" ref="I50:V50" si="21">I52/$X53</f>
        <v>#DIV/0!</v>
      </c>
      <c r="J50" s="184" t="e">
        <f t="shared" si="21"/>
        <v>#DIV/0!</v>
      </c>
      <c r="K50" s="185" t="e">
        <f t="shared" si="21"/>
        <v>#DIV/0!</v>
      </c>
      <c r="L50" s="183" t="e">
        <f t="shared" si="21"/>
        <v>#DIV/0!</v>
      </c>
      <c r="M50" s="184" t="e">
        <f t="shared" si="21"/>
        <v>#DIV/0!</v>
      </c>
      <c r="N50" s="184" t="e">
        <f t="shared" si="21"/>
        <v>#DIV/0!</v>
      </c>
      <c r="O50" s="184" t="e">
        <f t="shared" si="21"/>
        <v>#DIV/0!</v>
      </c>
      <c r="P50" s="184" t="e">
        <f t="shared" si="21"/>
        <v>#DIV/0!</v>
      </c>
      <c r="Q50" s="185" t="e">
        <f t="shared" si="21"/>
        <v>#DIV/0!</v>
      </c>
      <c r="R50" s="184" t="e">
        <f t="shared" si="21"/>
        <v>#DIV/0!</v>
      </c>
      <c r="S50" s="184" t="e">
        <f t="shared" si="21"/>
        <v>#DIV/0!</v>
      </c>
      <c r="T50" s="184" t="e">
        <f t="shared" si="21"/>
        <v>#DIV/0!</v>
      </c>
      <c r="U50" s="184" t="e">
        <f t="shared" si="21"/>
        <v>#DIV/0!</v>
      </c>
      <c r="V50" s="184" t="e">
        <f t="shared" si="21"/>
        <v>#DIV/0!</v>
      </c>
      <c r="W50" s="184" t="e">
        <f>W52/$X53</f>
        <v>#DIV/0!</v>
      </c>
      <c r="X50" s="249" t="e">
        <f>SUM(X48,X40,X38,X36,X34,X32,X30,X28,X26,X24,X22,X20,X18,X16,X14,X12,X10,X8,X46,X44,X42)</f>
        <v>#DIV/0!</v>
      </c>
      <c r="Y50" s="154"/>
      <c r="Z50" s="162"/>
      <c r="AA50" s="162"/>
    </row>
    <row r="51" spans="1:27" x14ac:dyDescent="0.25">
      <c r="A51" s="250"/>
      <c r="B51" s="186"/>
      <c r="C51" s="187"/>
      <c r="D51" s="187" t="s">
        <v>473</v>
      </c>
      <c r="E51" s="188"/>
      <c r="F51" s="229" t="e">
        <f>F50</f>
        <v>#DIV/0!</v>
      </c>
      <c r="G51" s="221" t="e">
        <f>G50+F51</f>
        <v>#DIV/0!</v>
      </c>
      <c r="H51" s="221" t="e">
        <f>H50+G51+0.0001</f>
        <v>#DIV/0!</v>
      </c>
      <c r="I51" s="192" t="e">
        <f>I50+H51</f>
        <v>#DIV/0!</v>
      </c>
      <c r="J51" s="190" t="e">
        <f>J50+I51</f>
        <v>#DIV/0!</v>
      </c>
      <c r="K51" s="191" t="e">
        <f>K50+J51</f>
        <v>#DIV/0!</v>
      </c>
      <c r="L51" s="189" t="e">
        <f t="shared" ref="L51:U51" si="22">L50+K51</f>
        <v>#DIV/0!</v>
      </c>
      <c r="M51" s="190" t="e">
        <f t="shared" si="22"/>
        <v>#DIV/0!</v>
      </c>
      <c r="N51" s="190" t="e">
        <f t="shared" si="22"/>
        <v>#DIV/0!</v>
      </c>
      <c r="O51" s="190" t="e">
        <f t="shared" si="22"/>
        <v>#DIV/0!</v>
      </c>
      <c r="P51" s="190" t="e">
        <f t="shared" si="22"/>
        <v>#DIV/0!</v>
      </c>
      <c r="Q51" s="191" t="e">
        <f t="shared" si="22"/>
        <v>#DIV/0!</v>
      </c>
      <c r="R51" s="192" t="e">
        <f t="shared" si="22"/>
        <v>#DIV/0!</v>
      </c>
      <c r="S51" s="190" t="e">
        <f t="shared" si="22"/>
        <v>#DIV/0!</v>
      </c>
      <c r="T51" s="190" t="e">
        <f t="shared" si="22"/>
        <v>#DIV/0!</v>
      </c>
      <c r="U51" s="190" t="e">
        <f t="shared" si="22"/>
        <v>#DIV/0!</v>
      </c>
      <c r="V51" s="190" t="e">
        <f>V50+U51</f>
        <v>#DIV/0!</v>
      </c>
      <c r="W51" s="190" t="e">
        <f>W50+V51+0.0001</f>
        <v>#DIV/0!</v>
      </c>
      <c r="X51" s="251"/>
      <c r="Y51" s="193" t="e">
        <f>SUM(Y8:Y49)</f>
        <v>#REF!</v>
      </c>
      <c r="Z51" s="162"/>
      <c r="AA51" s="162"/>
    </row>
    <row r="52" spans="1:27" x14ac:dyDescent="0.25">
      <c r="A52" s="250"/>
      <c r="B52" s="186"/>
      <c r="C52" s="187"/>
      <c r="D52" s="187" t="s">
        <v>474</v>
      </c>
      <c r="E52" s="188"/>
      <c r="F52" s="230">
        <f t="shared" ref="F52:V52" si="23">(F8*$X9+F10*$X11+F12*$X13+F14*$X15+F16*$X17+F18*$X19+F20*$X21+F22*$X23+F24*$X25+F26*$X27+F28*$X29+F30*$X31+F32*$X33+F34*$X35+F36*$X37+F38*$X39+F40*$X41+F42*$X43+F44*$X45+F46*$X47+F48*$X49)</f>
        <v>0</v>
      </c>
      <c r="G52" s="222">
        <f t="shared" si="23"/>
        <v>0</v>
      </c>
      <c r="H52" s="222">
        <f t="shared" si="23"/>
        <v>0</v>
      </c>
      <c r="I52" s="195">
        <f t="shared" si="23"/>
        <v>0</v>
      </c>
      <c r="J52" s="195">
        <f t="shared" si="23"/>
        <v>0</v>
      </c>
      <c r="K52" s="196">
        <f t="shared" si="23"/>
        <v>0</v>
      </c>
      <c r="L52" s="194">
        <f t="shared" si="23"/>
        <v>0</v>
      </c>
      <c r="M52" s="195">
        <f t="shared" si="23"/>
        <v>0</v>
      </c>
      <c r="N52" s="195">
        <f t="shared" si="23"/>
        <v>0</v>
      </c>
      <c r="O52" s="195">
        <f t="shared" si="23"/>
        <v>0</v>
      </c>
      <c r="P52" s="195">
        <f t="shared" si="23"/>
        <v>0</v>
      </c>
      <c r="Q52" s="196">
        <f t="shared" si="23"/>
        <v>0</v>
      </c>
      <c r="R52" s="195">
        <f t="shared" si="23"/>
        <v>0</v>
      </c>
      <c r="S52" s="195">
        <f t="shared" si="23"/>
        <v>0</v>
      </c>
      <c r="T52" s="195">
        <f t="shared" si="23"/>
        <v>0</v>
      </c>
      <c r="U52" s="195">
        <f t="shared" si="23"/>
        <v>0</v>
      </c>
      <c r="V52" s="195">
        <f t="shared" si="23"/>
        <v>0</v>
      </c>
      <c r="W52" s="195">
        <f>(W8*$X9+W10*$X11+W12*$X13+W14*$X15+W16*$X17+W18*$X19+W20*$X21+W22*$X23+W24*$X25+W26*$X27+W28*$X29+W30*$X31+W32*$X33+W34*$X35+W36*$X37+W38*$X39+W40*$X41+W42*$X43+W44*$X45+W46*$X47+W48*$X49)</f>
        <v>0</v>
      </c>
      <c r="X52" s="252">
        <f>SUM(F52:W52)</f>
        <v>0</v>
      </c>
      <c r="Y52" s="193"/>
      <c r="Z52" s="162"/>
      <c r="AA52" s="162"/>
    </row>
    <row r="53" spans="1:27" ht="15.75" thickBot="1" x14ac:dyDescent="0.3">
      <c r="A53" s="253"/>
      <c r="B53" s="254"/>
      <c r="C53" s="255"/>
      <c r="D53" s="255" t="s">
        <v>475</v>
      </c>
      <c r="E53" s="256"/>
      <c r="F53" s="231">
        <f>F52</f>
        <v>0</v>
      </c>
      <c r="G53" s="223">
        <f>G52+F53</f>
        <v>0</v>
      </c>
      <c r="H53" s="223">
        <f t="shared" ref="H53:K53" si="24">H52+G53</f>
        <v>0</v>
      </c>
      <c r="I53" s="200">
        <f t="shared" si="24"/>
        <v>0</v>
      </c>
      <c r="J53" s="198">
        <f t="shared" si="24"/>
        <v>0</v>
      </c>
      <c r="K53" s="199">
        <f t="shared" si="24"/>
        <v>0</v>
      </c>
      <c r="L53" s="197">
        <f t="shared" ref="L53:W53" si="25">+L52+K53</f>
        <v>0</v>
      </c>
      <c r="M53" s="200">
        <f t="shared" si="25"/>
        <v>0</v>
      </c>
      <c r="N53" s="200">
        <f t="shared" si="25"/>
        <v>0</v>
      </c>
      <c r="O53" s="200">
        <f t="shared" si="25"/>
        <v>0</v>
      </c>
      <c r="P53" s="200">
        <f t="shared" si="25"/>
        <v>0</v>
      </c>
      <c r="Q53" s="201">
        <f t="shared" si="25"/>
        <v>0</v>
      </c>
      <c r="R53" s="200">
        <f t="shared" si="25"/>
        <v>0</v>
      </c>
      <c r="S53" s="200">
        <f t="shared" si="25"/>
        <v>0</v>
      </c>
      <c r="T53" s="200">
        <f t="shared" si="25"/>
        <v>0</v>
      </c>
      <c r="U53" s="200">
        <f t="shared" si="25"/>
        <v>0</v>
      </c>
      <c r="V53" s="200">
        <f t="shared" si="25"/>
        <v>0</v>
      </c>
      <c r="W53" s="200">
        <f t="shared" si="25"/>
        <v>0</v>
      </c>
      <c r="X53" s="257">
        <f>SUM(X49,X41,X39,X37,X35,X33,X31,X29,X27,X25,X23,X21,X19,X17,X15,X13,X11,X9,X43,X45,X47)</f>
        <v>0</v>
      </c>
      <c r="Y53" s="193"/>
      <c r="Z53" s="202"/>
    </row>
    <row r="54" spans="1:27" x14ac:dyDescent="0.25">
      <c r="E54" s="203"/>
      <c r="Y54" s="193"/>
      <c r="Z54" s="202"/>
    </row>
    <row r="55" spans="1:27" x14ac:dyDescent="0.25">
      <c r="E55" s="203"/>
      <c r="X55" s="162"/>
      <c r="Y55" s="193"/>
      <c r="Z55" s="202"/>
    </row>
    <row r="56" spans="1:27" x14ac:dyDescent="0.25">
      <c r="E56" s="203"/>
      <c r="X56" s="202"/>
      <c r="Y56" s="193"/>
      <c r="Z56" s="202"/>
    </row>
    <row r="57" spans="1:27" x14ac:dyDescent="0.25">
      <c r="E57" s="203"/>
      <c r="Y57" s="193"/>
      <c r="Z57" s="202"/>
    </row>
    <row r="58" spans="1:27" x14ac:dyDescent="0.25">
      <c r="E58" s="203"/>
      <c r="Y58" s="193"/>
      <c r="Z58" s="202"/>
    </row>
    <row r="59" spans="1:27" x14ac:dyDescent="0.25">
      <c r="E59" s="203"/>
      <c r="Y59" s="193"/>
      <c r="Z59" s="202"/>
    </row>
    <row r="60" spans="1:27" x14ac:dyDescent="0.25">
      <c r="E60" s="203"/>
      <c r="Y60" s="193"/>
      <c r="Z60" s="202"/>
    </row>
    <row r="61" spans="1:27" x14ac:dyDescent="0.25">
      <c r="E61" s="203"/>
      <c r="Y61" s="193"/>
      <c r="Z61" s="202"/>
    </row>
    <row r="62" spans="1:27" x14ac:dyDescent="0.25">
      <c r="E62" s="203"/>
      <c r="Y62" s="193"/>
      <c r="Z62" s="202"/>
    </row>
    <row r="63" spans="1:27" x14ac:dyDescent="0.25">
      <c r="E63" s="203"/>
      <c r="Y63" s="193"/>
      <c r="Z63" s="202"/>
    </row>
    <row r="64" spans="1:27" x14ac:dyDescent="0.25">
      <c r="E64" s="203"/>
      <c r="Y64" s="193"/>
      <c r="Z64" s="202"/>
    </row>
    <row r="65" spans="5:26" x14ac:dyDescent="0.25">
      <c r="E65" s="203"/>
      <c r="Y65" s="193"/>
      <c r="Z65" s="202"/>
    </row>
    <row r="66" spans="5:26" x14ac:dyDescent="0.25">
      <c r="E66" s="203"/>
      <c r="Y66" s="193"/>
      <c r="Z66" s="202"/>
    </row>
    <row r="67" spans="5:26" x14ac:dyDescent="0.25">
      <c r="E67" s="203"/>
      <c r="Y67" s="193"/>
      <c r="Z67" s="202"/>
    </row>
    <row r="68" spans="5:26" x14ac:dyDescent="0.25">
      <c r="E68" s="203"/>
      <c r="Y68" s="193"/>
      <c r="Z68" s="202"/>
    </row>
    <row r="69" spans="5:26" x14ac:dyDescent="0.25">
      <c r="E69" s="203"/>
      <c r="Y69" s="193"/>
      <c r="Z69" s="202"/>
    </row>
    <row r="70" spans="5:26" x14ac:dyDescent="0.25">
      <c r="E70" s="203"/>
      <c r="Y70" s="193"/>
      <c r="Z70" s="202"/>
    </row>
    <row r="71" spans="5:26" x14ac:dyDescent="0.25">
      <c r="Y71" s="193"/>
      <c r="Z71" s="202"/>
    </row>
    <row r="72" spans="5:26" x14ac:dyDescent="0.25">
      <c r="Y72" s="193"/>
      <c r="Z72" s="202"/>
    </row>
    <row r="73" spans="5:26" x14ac:dyDescent="0.25">
      <c r="Y73" s="193"/>
      <c r="Z73" s="202"/>
    </row>
    <row r="74" spans="5:26" x14ac:dyDescent="0.25">
      <c r="Y74" s="193"/>
      <c r="Z74" s="202"/>
    </row>
    <row r="75" spans="5:26" x14ac:dyDescent="0.25">
      <c r="Y75" s="193"/>
      <c r="Z75" s="202"/>
    </row>
    <row r="76" spans="5:26" x14ac:dyDescent="0.25">
      <c r="Y76" s="193"/>
      <c r="Z76" s="202"/>
    </row>
    <row r="77" spans="5:26" x14ac:dyDescent="0.25">
      <c r="Y77" s="193"/>
      <c r="Z77" s="202"/>
    </row>
    <row r="78" spans="5:26" x14ac:dyDescent="0.25">
      <c r="Y78" s="193"/>
      <c r="Z78" s="202"/>
    </row>
    <row r="79" spans="5:26" x14ac:dyDescent="0.25">
      <c r="Y79" s="154"/>
    </row>
    <row r="80" spans="5:26" x14ac:dyDescent="0.25">
      <c r="Y80" s="154"/>
    </row>
    <row r="81" spans="25:25" x14ac:dyDescent="0.25">
      <c r="Y81" s="154"/>
    </row>
    <row r="82" spans="25:25" x14ac:dyDescent="0.25">
      <c r="Y82" s="154"/>
    </row>
    <row r="83" spans="25:25" x14ac:dyDescent="0.25">
      <c r="Y83" s="154"/>
    </row>
    <row r="84" spans="25:25" x14ac:dyDescent="0.25">
      <c r="Y84" s="154"/>
    </row>
    <row r="85" spans="25:25" x14ac:dyDescent="0.25">
      <c r="Y85" s="154"/>
    </row>
    <row r="86" spans="25:25" x14ac:dyDescent="0.25">
      <c r="Y86" s="154"/>
    </row>
    <row r="87" spans="25:25" x14ac:dyDescent="0.25">
      <c r="Y87" s="154"/>
    </row>
  </sheetData>
  <sheetProtection selectLockedCells="1" selectUnlockedCells="1"/>
  <mergeCells count="34">
    <mergeCell ref="F2:X3"/>
    <mergeCell ref="A14:B14"/>
    <mergeCell ref="F4:G4"/>
    <mergeCell ref="H4:I4"/>
    <mergeCell ref="A5:X5"/>
    <mergeCell ref="A6:B7"/>
    <mergeCell ref="C6:D7"/>
    <mergeCell ref="F6:W6"/>
    <mergeCell ref="X6:X7"/>
    <mergeCell ref="A8:B8"/>
    <mergeCell ref="A10:B10"/>
    <mergeCell ref="C11:D11"/>
    <mergeCell ref="A12:B12"/>
    <mergeCell ref="C13:D13"/>
    <mergeCell ref="A32:B32"/>
    <mergeCell ref="A16:B16"/>
    <mergeCell ref="A18:B18"/>
    <mergeCell ref="A20:B20"/>
    <mergeCell ref="C21:D21"/>
    <mergeCell ref="A22:B22"/>
    <mergeCell ref="C23:D23"/>
    <mergeCell ref="A24:B24"/>
    <mergeCell ref="C25:D25"/>
    <mergeCell ref="A26:B26"/>
    <mergeCell ref="A28:B28"/>
    <mergeCell ref="A30:B30"/>
    <mergeCell ref="A46:B46"/>
    <mergeCell ref="A48:B48"/>
    <mergeCell ref="A34:B34"/>
    <mergeCell ref="A36:B36"/>
    <mergeCell ref="A38:B38"/>
    <mergeCell ref="A40:B40"/>
    <mergeCell ref="A42:B42"/>
    <mergeCell ref="A44:B44"/>
  </mergeCells>
  <printOptions horizontalCentered="1"/>
  <pageMargins left="0.78749999999999998" right="0.78749999999999998" top="0.78749999999999998" bottom="0.78749999999999998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34.28515625" customWidth="1"/>
    <col min="2" max="2" width="11.5703125" style="271" bestFit="1" customWidth="1"/>
    <col min="3" max="3" width="11" style="272" bestFit="1" customWidth="1"/>
    <col min="4" max="4" width="14.85546875" style="273" bestFit="1" customWidth="1"/>
    <col min="8" max="10" width="10.5703125" bestFit="1" customWidth="1"/>
    <col min="11" max="11" width="11.28515625" customWidth="1"/>
    <col min="12" max="12" width="11.5703125" bestFit="1" customWidth="1"/>
  </cols>
  <sheetData>
    <row r="1" spans="1:12" x14ac:dyDescent="0.25">
      <c r="A1" s="260" t="s">
        <v>528</v>
      </c>
      <c r="B1" s="261" t="s">
        <v>529</v>
      </c>
      <c r="C1" s="262" t="s">
        <v>530</v>
      </c>
      <c r="D1" s="260" t="s">
        <v>531</v>
      </c>
      <c r="H1" s="263" t="s">
        <v>532</v>
      </c>
      <c r="I1" s="263" t="s">
        <v>533</v>
      </c>
      <c r="J1" s="263" t="s">
        <v>534</v>
      </c>
      <c r="K1" s="264" t="s">
        <v>535</v>
      </c>
      <c r="L1" s="264" t="s">
        <v>536</v>
      </c>
    </row>
    <row r="2" spans="1:12" x14ac:dyDescent="0.25">
      <c r="A2" s="265" t="s">
        <v>511</v>
      </c>
      <c r="B2" s="266">
        <f>Cronograma!X23</f>
        <v>0</v>
      </c>
      <c r="C2" s="267" t="e">
        <f>B2/SUM($B$2:$B$14)</f>
        <v>#DIV/0!</v>
      </c>
      <c r="D2" s="260" t="str">
        <f t="shared" ref="D2:D14" si="0">IF(B2&gt;=LARGE($B$2:$B$14,$J$2),$H$2,IF(B2&gt;=LARGE($B$2:$B$14,$J$3),$H$3,$H$4))</f>
        <v>A</v>
      </c>
      <c r="H2" s="268" t="s">
        <v>537</v>
      </c>
      <c r="I2" s="268">
        <v>0.2</v>
      </c>
      <c r="J2" s="269">
        <f>COUNT($B$2:$B$14)*I2</f>
        <v>2.6</v>
      </c>
      <c r="K2" s="270">
        <f>SUMIF(D:D,H2,B:B)</f>
        <v>0</v>
      </c>
      <c r="L2" s="270">
        <f>K2</f>
        <v>0</v>
      </c>
    </row>
    <row r="3" spans="1:12" x14ac:dyDescent="0.25">
      <c r="A3" s="265" t="s">
        <v>515</v>
      </c>
      <c r="B3" s="266">
        <f>Cronograma!X29</f>
        <v>0</v>
      </c>
      <c r="C3" s="267" t="e">
        <f>B3/SUM($B$2:$B$14)+C2</f>
        <v>#DIV/0!</v>
      </c>
      <c r="D3" s="260" t="str">
        <f t="shared" si="0"/>
        <v>A</v>
      </c>
      <c r="H3" s="268" t="s">
        <v>538</v>
      </c>
      <c r="I3" s="268">
        <f>0.3</f>
        <v>0.3</v>
      </c>
      <c r="J3" s="269">
        <f>COUNT($B$2:$B$14)*(I3+I2)</f>
        <v>6.5</v>
      </c>
      <c r="K3" s="270">
        <f>SUMIF(D:D,H3,B:B)</f>
        <v>0</v>
      </c>
      <c r="L3" s="270">
        <f>L2+K3</f>
        <v>0</v>
      </c>
    </row>
    <row r="4" spans="1:12" x14ac:dyDescent="0.25">
      <c r="A4" s="265" t="s">
        <v>516</v>
      </c>
      <c r="B4" s="266">
        <f>Cronograma!X33</f>
        <v>0</v>
      </c>
      <c r="C4" s="267" t="e">
        <f t="shared" ref="C4:C14" si="1">B4/SUM($B$2:$B$14)+C3</f>
        <v>#DIV/0!</v>
      </c>
      <c r="D4" s="260" t="str">
        <f t="shared" si="0"/>
        <v>A</v>
      </c>
      <c r="H4" s="268" t="s">
        <v>539</v>
      </c>
      <c r="I4" s="268">
        <f>0.5</f>
        <v>0.5</v>
      </c>
      <c r="J4" s="269">
        <f>COUNT($B$2:$B$14)*(I4+I3+I2)</f>
        <v>13</v>
      </c>
      <c r="K4" s="270">
        <f>SUMIF(D:D,H4,B:B)</f>
        <v>0</v>
      </c>
      <c r="L4" s="270">
        <f>L3+K4</f>
        <v>0</v>
      </c>
    </row>
    <row r="5" spans="1:12" x14ac:dyDescent="0.25">
      <c r="A5" s="265" t="s">
        <v>507</v>
      </c>
      <c r="B5" s="266">
        <f>Cronograma!X13</f>
        <v>0</v>
      </c>
      <c r="C5" s="267" t="e">
        <f t="shared" si="1"/>
        <v>#DIV/0!</v>
      </c>
      <c r="D5" s="260" t="str">
        <f t="shared" si="0"/>
        <v>A</v>
      </c>
    </row>
    <row r="6" spans="1:12" x14ac:dyDescent="0.25">
      <c r="A6" s="265" t="s">
        <v>509</v>
      </c>
      <c r="B6" s="266">
        <f>Cronograma!X17</f>
        <v>0</v>
      </c>
      <c r="C6" s="267" t="e">
        <f t="shared" si="1"/>
        <v>#DIV/0!</v>
      </c>
      <c r="D6" s="260" t="str">
        <f t="shared" si="0"/>
        <v>A</v>
      </c>
    </row>
    <row r="7" spans="1:12" x14ac:dyDescent="0.25">
      <c r="A7" s="265" t="s">
        <v>510</v>
      </c>
      <c r="B7" s="266">
        <f>Cronograma!X19</f>
        <v>0</v>
      </c>
      <c r="C7" s="267" t="e">
        <f t="shared" si="1"/>
        <v>#DIV/0!</v>
      </c>
      <c r="D7" s="260" t="str">
        <f t="shared" si="0"/>
        <v>A</v>
      </c>
    </row>
    <row r="8" spans="1:12" x14ac:dyDescent="0.25">
      <c r="A8" s="265" t="s">
        <v>118</v>
      </c>
      <c r="B8" s="266">
        <f>Cronograma!X21</f>
        <v>0</v>
      </c>
      <c r="C8" s="267" t="e">
        <f t="shared" si="1"/>
        <v>#DIV/0!</v>
      </c>
      <c r="D8" s="260" t="str">
        <f t="shared" si="0"/>
        <v>A</v>
      </c>
    </row>
    <row r="9" spans="1:12" x14ac:dyDescent="0.25">
      <c r="A9" s="265" t="s">
        <v>506</v>
      </c>
      <c r="B9" s="266">
        <f>Cronograma!X9</f>
        <v>0</v>
      </c>
      <c r="C9" s="267" t="e">
        <f t="shared" si="1"/>
        <v>#DIV/0!</v>
      </c>
      <c r="D9" s="260" t="str">
        <f t="shared" si="0"/>
        <v>A</v>
      </c>
    </row>
    <row r="10" spans="1:12" x14ac:dyDescent="0.25">
      <c r="A10" s="265" t="s">
        <v>442</v>
      </c>
      <c r="B10" s="266">
        <f>Cronograma!X11</f>
        <v>0</v>
      </c>
      <c r="C10" s="267" t="e">
        <f t="shared" si="1"/>
        <v>#DIV/0!</v>
      </c>
      <c r="D10" s="260" t="str">
        <f t="shared" si="0"/>
        <v>A</v>
      </c>
    </row>
    <row r="11" spans="1:12" x14ac:dyDescent="0.25">
      <c r="A11" s="265" t="s">
        <v>508</v>
      </c>
      <c r="B11" s="266">
        <f>Cronograma!X15</f>
        <v>0</v>
      </c>
      <c r="C11" s="267" t="e">
        <f t="shared" si="1"/>
        <v>#DIV/0!</v>
      </c>
      <c r="D11" s="260" t="str">
        <f t="shared" si="0"/>
        <v>A</v>
      </c>
    </row>
    <row r="12" spans="1:12" x14ac:dyDescent="0.25">
      <c r="A12" s="265" t="s">
        <v>513</v>
      </c>
      <c r="B12" s="266">
        <f>Cronograma!X25</f>
        <v>0</v>
      </c>
      <c r="C12" s="267" t="e">
        <f t="shared" si="1"/>
        <v>#DIV/0!</v>
      </c>
      <c r="D12" s="260" t="str">
        <f t="shared" si="0"/>
        <v>A</v>
      </c>
    </row>
    <row r="13" spans="1:12" x14ac:dyDescent="0.25">
      <c r="A13" s="265" t="s">
        <v>514</v>
      </c>
      <c r="B13" s="266">
        <f>Cronograma!X27</f>
        <v>0</v>
      </c>
      <c r="C13" s="267" t="e">
        <f t="shared" si="1"/>
        <v>#DIV/0!</v>
      </c>
      <c r="D13" s="260" t="str">
        <f t="shared" si="0"/>
        <v>A</v>
      </c>
    </row>
    <row r="14" spans="1:12" x14ac:dyDescent="0.25">
      <c r="A14" s="265" t="s">
        <v>232</v>
      </c>
      <c r="B14" s="266">
        <f>Cronograma!X31</f>
        <v>0</v>
      </c>
      <c r="C14" s="267" t="e">
        <f t="shared" si="1"/>
        <v>#DIV/0!</v>
      </c>
      <c r="D14" s="260" t="str">
        <f t="shared" si="0"/>
        <v>A</v>
      </c>
    </row>
  </sheetData>
  <dataConsolidate/>
  <conditionalFormatting sqref="D2:D14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29"/>
  <sheetViews>
    <sheetView showGridLines="0" view="pageBreakPreview" topLeftCell="A97" zoomScaleSheetLayoutView="100" workbookViewId="0">
      <selection activeCell="F129" sqref="F129"/>
    </sheetView>
  </sheetViews>
  <sheetFormatPr defaultRowHeight="10.5" customHeight="1" x14ac:dyDescent="0.25"/>
  <cols>
    <col min="1" max="2" width="9.140625" style="298" customWidth="1"/>
    <col min="3" max="3" width="61.7109375" style="274" customWidth="1"/>
    <col min="4" max="4" width="9.140625" style="299" customWidth="1"/>
    <col min="5" max="5" width="12.28515625" style="299" customWidth="1"/>
    <col min="6" max="7" width="15.5703125" style="299" bestFit="1" customWidth="1"/>
    <col min="8" max="8" width="9.140625" style="274"/>
    <col min="9" max="9" width="13.140625" style="274" bestFit="1" customWidth="1"/>
    <col min="10" max="10" width="9.140625" style="274"/>
    <col min="11" max="11" width="14.5703125" style="274" customWidth="1"/>
    <col min="12" max="255" width="9.140625" style="274"/>
    <col min="256" max="257" width="9.140625" style="274" customWidth="1"/>
    <col min="258" max="258" width="61.7109375" style="274" customWidth="1"/>
    <col min="259" max="259" width="9.140625" style="274" customWidth="1"/>
    <col min="260" max="260" width="12.28515625" style="274" customWidth="1"/>
    <col min="261" max="263" width="15.5703125" style="274" bestFit="1" customWidth="1"/>
    <col min="264" max="511" width="9.140625" style="274"/>
    <col min="512" max="513" width="9.140625" style="274" customWidth="1"/>
    <col min="514" max="514" width="61.7109375" style="274" customWidth="1"/>
    <col min="515" max="515" width="9.140625" style="274" customWidth="1"/>
    <col min="516" max="516" width="12.28515625" style="274" customWidth="1"/>
    <col min="517" max="519" width="15.5703125" style="274" bestFit="1" customWidth="1"/>
    <col min="520" max="767" width="9.140625" style="274"/>
    <col min="768" max="769" width="9.140625" style="274" customWidth="1"/>
    <col min="770" max="770" width="61.7109375" style="274" customWidth="1"/>
    <col min="771" max="771" width="9.140625" style="274" customWidth="1"/>
    <col min="772" max="772" width="12.28515625" style="274" customWidth="1"/>
    <col min="773" max="775" width="15.5703125" style="274" bestFit="1" customWidth="1"/>
    <col min="776" max="1023" width="9.140625" style="274"/>
    <col min="1024" max="1025" width="9.140625" style="274" customWidth="1"/>
    <col min="1026" max="1026" width="61.7109375" style="274" customWidth="1"/>
    <col min="1027" max="1027" width="9.140625" style="274" customWidth="1"/>
    <col min="1028" max="1028" width="12.28515625" style="274" customWidth="1"/>
    <col min="1029" max="1031" width="15.5703125" style="274" bestFit="1" customWidth="1"/>
    <col min="1032" max="1279" width="9.140625" style="274"/>
    <col min="1280" max="1281" width="9.140625" style="274" customWidth="1"/>
    <col min="1282" max="1282" width="61.7109375" style="274" customWidth="1"/>
    <col min="1283" max="1283" width="9.140625" style="274" customWidth="1"/>
    <col min="1284" max="1284" width="12.28515625" style="274" customWidth="1"/>
    <col min="1285" max="1287" width="15.5703125" style="274" bestFit="1" customWidth="1"/>
    <col min="1288" max="1535" width="9.140625" style="274"/>
    <col min="1536" max="1537" width="9.140625" style="274" customWidth="1"/>
    <col min="1538" max="1538" width="61.7109375" style="274" customWidth="1"/>
    <col min="1539" max="1539" width="9.140625" style="274" customWidth="1"/>
    <col min="1540" max="1540" width="12.28515625" style="274" customWidth="1"/>
    <col min="1541" max="1543" width="15.5703125" style="274" bestFit="1" customWidth="1"/>
    <col min="1544" max="1791" width="9.140625" style="274"/>
    <col min="1792" max="1793" width="9.140625" style="274" customWidth="1"/>
    <col min="1794" max="1794" width="61.7109375" style="274" customWidth="1"/>
    <col min="1795" max="1795" width="9.140625" style="274" customWidth="1"/>
    <col min="1796" max="1796" width="12.28515625" style="274" customWidth="1"/>
    <col min="1797" max="1799" width="15.5703125" style="274" bestFit="1" customWidth="1"/>
    <col min="1800" max="2047" width="9.140625" style="274"/>
    <col min="2048" max="2049" width="9.140625" style="274" customWidth="1"/>
    <col min="2050" max="2050" width="61.7109375" style="274" customWidth="1"/>
    <col min="2051" max="2051" width="9.140625" style="274" customWidth="1"/>
    <col min="2052" max="2052" width="12.28515625" style="274" customWidth="1"/>
    <col min="2053" max="2055" width="15.5703125" style="274" bestFit="1" customWidth="1"/>
    <col min="2056" max="2303" width="9.140625" style="274"/>
    <col min="2304" max="2305" width="9.140625" style="274" customWidth="1"/>
    <col min="2306" max="2306" width="61.7109375" style="274" customWidth="1"/>
    <col min="2307" max="2307" width="9.140625" style="274" customWidth="1"/>
    <col min="2308" max="2308" width="12.28515625" style="274" customWidth="1"/>
    <col min="2309" max="2311" width="15.5703125" style="274" bestFit="1" customWidth="1"/>
    <col min="2312" max="2559" width="9.140625" style="274"/>
    <col min="2560" max="2561" width="9.140625" style="274" customWidth="1"/>
    <col min="2562" max="2562" width="61.7109375" style="274" customWidth="1"/>
    <col min="2563" max="2563" width="9.140625" style="274" customWidth="1"/>
    <col min="2564" max="2564" width="12.28515625" style="274" customWidth="1"/>
    <col min="2565" max="2567" width="15.5703125" style="274" bestFit="1" customWidth="1"/>
    <col min="2568" max="2815" width="9.140625" style="274"/>
    <col min="2816" max="2817" width="9.140625" style="274" customWidth="1"/>
    <col min="2818" max="2818" width="61.7109375" style="274" customWidth="1"/>
    <col min="2819" max="2819" width="9.140625" style="274" customWidth="1"/>
    <col min="2820" max="2820" width="12.28515625" style="274" customWidth="1"/>
    <col min="2821" max="2823" width="15.5703125" style="274" bestFit="1" customWidth="1"/>
    <col min="2824" max="3071" width="9.140625" style="274"/>
    <col min="3072" max="3073" width="9.140625" style="274" customWidth="1"/>
    <col min="3074" max="3074" width="61.7109375" style="274" customWidth="1"/>
    <col min="3075" max="3075" width="9.140625" style="274" customWidth="1"/>
    <col min="3076" max="3076" width="12.28515625" style="274" customWidth="1"/>
    <col min="3077" max="3079" width="15.5703125" style="274" bestFit="1" customWidth="1"/>
    <col min="3080" max="3327" width="9.140625" style="274"/>
    <col min="3328" max="3329" width="9.140625" style="274" customWidth="1"/>
    <col min="3330" max="3330" width="61.7109375" style="274" customWidth="1"/>
    <col min="3331" max="3331" width="9.140625" style="274" customWidth="1"/>
    <col min="3332" max="3332" width="12.28515625" style="274" customWidth="1"/>
    <col min="3333" max="3335" width="15.5703125" style="274" bestFit="1" customWidth="1"/>
    <col min="3336" max="3583" width="9.140625" style="274"/>
    <col min="3584" max="3585" width="9.140625" style="274" customWidth="1"/>
    <col min="3586" max="3586" width="61.7109375" style="274" customWidth="1"/>
    <col min="3587" max="3587" width="9.140625" style="274" customWidth="1"/>
    <col min="3588" max="3588" width="12.28515625" style="274" customWidth="1"/>
    <col min="3589" max="3591" width="15.5703125" style="274" bestFit="1" customWidth="1"/>
    <col min="3592" max="3839" width="9.140625" style="274"/>
    <col min="3840" max="3841" width="9.140625" style="274" customWidth="1"/>
    <col min="3842" max="3842" width="61.7109375" style="274" customWidth="1"/>
    <col min="3843" max="3843" width="9.140625" style="274" customWidth="1"/>
    <col min="3844" max="3844" width="12.28515625" style="274" customWidth="1"/>
    <col min="3845" max="3847" width="15.5703125" style="274" bestFit="1" customWidth="1"/>
    <col min="3848" max="4095" width="9.140625" style="274"/>
    <col min="4096" max="4097" width="9.140625" style="274" customWidth="1"/>
    <col min="4098" max="4098" width="61.7109375" style="274" customWidth="1"/>
    <col min="4099" max="4099" width="9.140625" style="274" customWidth="1"/>
    <col min="4100" max="4100" width="12.28515625" style="274" customWidth="1"/>
    <col min="4101" max="4103" width="15.5703125" style="274" bestFit="1" customWidth="1"/>
    <col min="4104" max="4351" width="9.140625" style="274"/>
    <col min="4352" max="4353" width="9.140625" style="274" customWidth="1"/>
    <col min="4354" max="4354" width="61.7109375" style="274" customWidth="1"/>
    <col min="4355" max="4355" width="9.140625" style="274" customWidth="1"/>
    <col min="4356" max="4356" width="12.28515625" style="274" customWidth="1"/>
    <col min="4357" max="4359" width="15.5703125" style="274" bestFit="1" customWidth="1"/>
    <col min="4360" max="4607" width="9.140625" style="274"/>
    <col min="4608" max="4609" width="9.140625" style="274" customWidth="1"/>
    <col min="4610" max="4610" width="61.7109375" style="274" customWidth="1"/>
    <col min="4611" max="4611" width="9.140625" style="274" customWidth="1"/>
    <col min="4612" max="4612" width="12.28515625" style="274" customWidth="1"/>
    <col min="4613" max="4615" width="15.5703125" style="274" bestFit="1" customWidth="1"/>
    <col min="4616" max="4863" width="9.140625" style="274"/>
    <col min="4864" max="4865" width="9.140625" style="274" customWidth="1"/>
    <col min="4866" max="4866" width="61.7109375" style="274" customWidth="1"/>
    <col min="4867" max="4867" width="9.140625" style="274" customWidth="1"/>
    <col min="4868" max="4868" width="12.28515625" style="274" customWidth="1"/>
    <col min="4869" max="4871" width="15.5703125" style="274" bestFit="1" customWidth="1"/>
    <col min="4872" max="5119" width="9.140625" style="274"/>
    <col min="5120" max="5121" width="9.140625" style="274" customWidth="1"/>
    <col min="5122" max="5122" width="61.7109375" style="274" customWidth="1"/>
    <col min="5123" max="5123" width="9.140625" style="274" customWidth="1"/>
    <col min="5124" max="5124" width="12.28515625" style="274" customWidth="1"/>
    <col min="5125" max="5127" width="15.5703125" style="274" bestFit="1" customWidth="1"/>
    <col min="5128" max="5375" width="9.140625" style="274"/>
    <col min="5376" max="5377" width="9.140625" style="274" customWidth="1"/>
    <col min="5378" max="5378" width="61.7109375" style="274" customWidth="1"/>
    <col min="5379" max="5379" width="9.140625" style="274" customWidth="1"/>
    <col min="5380" max="5380" width="12.28515625" style="274" customWidth="1"/>
    <col min="5381" max="5383" width="15.5703125" style="274" bestFit="1" customWidth="1"/>
    <col min="5384" max="5631" width="9.140625" style="274"/>
    <col min="5632" max="5633" width="9.140625" style="274" customWidth="1"/>
    <col min="5634" max="5634" width="61.7109375" style="274" customWidth="1"/>
    <col min="5635" max="5635" width="9.140625" style="274" customWidth="1"/>
    <col min="5636" max="5636" width="12.28515625" style="274" customWidth="1"/>
    <col min="5637" max="5639" width="15.5703125" style="274" bestFit="1" customWidth="1"/>
    <col min="5640" max="5887" width="9.140625" style="274"/>
    <col min="5888" max="5889" width="9.140625" style="274" customWidth="1"/>
    <col min="5890" max="5890" width="61.7109375" style="274" customWidth="1"/>
    <col min="5891" max="5891" width="9.140625" style="274" customWidth="1"/>
    <col min="5892" max="5892" width="12.28515625" style="274" customWidth="1"/>
    <col min="5893" max="5895" width="15.5703125" style="274" bestFit="1" customWidth="1"/>
    <col min="5896" max="6143" width="9.140625" style="274"/>
    <col min="6144" max="6145" width="9.140625" style="274" customWidth="1"/>
    <col min="6146" max="6146" width="61.7109375" style="274" customWidth="1"/>
    <col min="6147" max="6147" width="9.140625" style="274" customWidth="1"/>
    <col min="6148" max="6148" width="12.28515625" style="274" customWidth="1"/>
    <col min="6149" max="6151" width="15.5703125" style="274" bestFit="1" customWidth="1"/>
    <col min="6152" max="6399" width="9.140625" style="274"/>
    <col min="6400" max="6401" width="9.140625" style="274" customWidth="1"/>
    <col min="6402" max="6402" width="61.7109375" style="274" customWidth="1"/>
    <col min="6403" max="6403" width="9.140625" style="274" customWidth="1"/>
    <col min="6404" max="6404" width="12.28515625" style="274" customWidth="1"/>
    <col min="6405" max="6407" width="15.5703125" style="274" bestFit="1" customWidth="1"/>
    <col min="6408" max="6655" width="9.140625" style="274"/>
    <col min="6656" max="6657" width="9.140625" style="274" customWidth="1"/>
    <col min="6658" max="6658" width="61.7109375" style="274" customWidth="1"/>
    <col min="6659" max="6659" width="9.140625" style="274" customWidth="1"/>
    <col min="6660" max="6660" width="12.28515625" style="274" customWidth="1"/>
    <col min="6661" max="6663" width="15.5703125" style="274" bestFit="1" customWidth="1"/>
    <col min="6664" max="6911" width="9.140625" style="274"/>
    <col min="6912" max="6913" width="9.140625" style="274" customWidth="1"/>
    <col min="6914" max="6914" width="61.7109375" style="274" customWidth="1"/>
    <col min="6915" max="6915" width="9.140625" style="274" customWidth="1"/>
    <col min="6916" max="6916" width="12.28515625" style="274" customWidth="1"/>
    <col min="6917" max="6919" width="15.5703125" style="274" bestFit="1" customWidth="1"/>
    <col min="6920" max="7167" width="9.140625" style="274"/>
    <col min="7168" max="7169" width="9.140625" style="274" customWidth="1"/>
    <col min="7170" max="7170" width="61.7109375" style="274" customWidth="1"/>
    <col min="7171" max="7171" width="9.140625" style="274" customWidth="1"/>
    <col min="7172" max="7172" width="12.28515625" style="274" customWidth="1"/>
    <col min="7173" max="7175" width="15.5703125" style="274" bestFit="1" customWidth="1"/>
    <col min="7176" max="7423" width="9.140625" style="274"/>
    <col min="7424" max="7425" width="9.140625" style="274" customWidth="1"/>
    <col min="7426" max="7426" width="61.7109375" style="274" customWidth="1"/>
    <col min="7427" max="7427" width="9.140625" style="274" customWidth="1"/>
    <col min="7428" max="7428" width="12.28515625" style="274" customWidth="1"/>
    <col min="7429" max="7431" width="15.5703125" style="274" bestFit="1" customWidth="1"/>
    <col min="7432" max="7679" width="9.140625" style="274"/>
    <col min="7680" max="7681" width="9.140625" style="274" customWidth="1"/>
    <col min="7682" max="7682" width="61.7109375" style="274" customWidth="1"/>
    <col min="7683" max="7683" width="9.140625" style="274" customWidth="1"/>
    <col min="7684" max="7684" width="12.28515625" style="274" customWidth="1"/>
    <col min="7685" max="7687" width="15.5703125" style="274" bestFit="1" customWidth="1"/>
    <col min="7688" max="7935" width="9.140625" style="274"/>
    <col min="7936" max="7937" width="9.140625" style="274" customWidth="1"/>
    <col min="7938" max="7938" width="61.7109375" style="274" customWidth="1"/>
    <col min="7939" max="7939" width="9.140625" style="274" customWidth="1"/>
    <col min="7940" max="7940" width="12.28515625" style="274" customWidth="1"/>
    <col min="7941" max="7943" width="15.5703125" style="274" bestFit="1" customWidth="1"/>
    <col min="7944" max="8191" width="9.140625" style="274"/>
    <col min="8192" max="8193" width="9.140625" style="274" customWidth="1"/>
    <col min="8194" max="8194" width="61.7109375" style="274" customWidth="1"/>
    <col min="8195" max="8195" width="9.140625" style="274" customWidth="1"/>
    <col min="8196" max="8196" width="12.28515625" style="274" customWidth="1"/>
    <col min="8197" max="8199" width="15.5703125" style="274" bestFit="1" customWidth="1"/>
    <col min="8200" max="8447" width="9.140625" style="274"/>
    <col min="8448" max="8449" width="9.140625" style="274" customWidth="1"/>
    <col min="8450" max="8450" width="61.7109375" style="274" customWidth="1"/>
    <col min="8451" max="8451" width="9.140625" style="274" customWidth="1"/>
    <col min="8452" max="8452" width="12.28515625" style="274" customWidth="1"/>
    <col min="8453" max="8455" width="15.5703125" style="274" bestFit="1" customWidth="1"/>
    <col min="8456" max="8703" width="9.140625" style="274"/>
    <col min="8704" max="8705" width="9.140625" style="274" customWidth="1"/>
    <col min="8706" max="8706" width="61.7109375" style="274" customWidth="1"/>
    <col min="8707" max="8707" width="9.140625" style="274" customWidth="1"/>
    <col min="8708" max="8708" width="12.28515625" style="274" customWidth="1"/>
    <col min="8709" max="8711" width="15.5703125" style="274" bestFit="1" customWidth="1"/>
    <col min="8712" max="8959" width="9.140625" style="274"/>
    <col min="8960" max="8961" width="9.140625" style="274" customWidth="1"/>
    <col min="8962" max="8962" width="61.7109375" style="274" customWidth="1"/>
    <col min="8963" max="8963" width="9.140625" style="274" customWidth="1"/>
    <col min="8964" max="8964" width="12.28515625" style="274" customWidth="1"/>
    <col min="8965" max="8967" width="15.5703125" style="274" bestFit="1" customWidth="1"/>
    <col min="8968" max="9215" width="9.140625" style="274"/>
    <col min="9216" max="9217" width="9.140625" style="274" customWidth="1"/>
    <col min="9218" max="9218" width="61.7109375" style="274" customWidth="1"/>
    <col min="9219" max="9219" width="9.140625" style="274" customWidth="1"/>
    <col min="9220" max="9220" width="12.28515625" style="274" customWidth="1"/>
    <col min="9221" max="9223" width="15.5703125" style="274" bestFit="1" customWidth="1"/>
    <col min="9224" max="9471" width="9.140625" style="274"/>
    <col min="9472" max="9473" width="9.140625" style="274" customWidth="1"/>
    <col min="9474" max="9474" width="61.7109375" style="274" customWidth="1"/>
    <col min="9475" max="9475" width="9.140625" style="274" customWidth="1"/>
    <col min="9476" max="9476" width="12.28515625" style="274" customWidth="1"/>
    <col min="9477" max="9479" width="15.5703125" style="274" bestFit="1" customWidth="1"/>
    <col min="9480" max="9727" width="9.140625" style="274"/>
    <col min="9728" max="9729" width="9.140625" style="274" customWidth="1"/>
    <col min="9730" max="9730" width="61.7109375" style="274" customWidth="1"/>
    <col min="9731" max="9731" width="9.140625" style="274" customWidth="1"/>
    <col min="9732" max="9732" width="12.28515625" style="274" customWidth="1"/>
    <col min="9733" max="9735" width="15.5703125" style="274" bestFit="1" customWidth="1"/>
    <col min="9736" max="9983" width="9.140625" style="274"/>
    <col min="9984" max="9985" width="9.140625" style="274" customWidth="1"/>
    <col min="9986" max="9986" width="61.7109375" style="274" customWidth="1"/>
    <col min="9987" max="9987" width="9.140625" style="274" customWidth="1"/>
    <col min="9988" max="9988" width="12.28515625" style="274" customWidth="1"/>
    <col min="9989" max="9991" width="15.5703125" style="274" bestFit="1" customWidth="1"/>
    <col min="9992" max="10239" width="9.140625" style="274"/>
    <col min="10240" max="10241" width="9.140625" style="274" customWidth="1"/>
    <col min="10242" max="10242" width="61.7109375" style="274" customWidth="1"/>
    <col min="10243" max="10243" width="9.140625" style="274" customWidth="1"/>
    <col min="10244" max="10244" width="12.28515625" style="274" customWidth="1"/>
    <col min="10245" max="10247" width="15.5703125" style="274" bestFit="1" customWidth="1"/>
    <col min="10248" max="10495" width="9.140625" style="274"/>
    <col min="10496" max="10497" width="9.140625" style="274" customWidth="1"/>
    <col min="10498" max="10498" width="61.7109375" style="274" customWidth="1"/>
    <col min="10499" max="10499" width="9.140625" style="274" customWidth="1"/>
    <col min="10500" max="10500" width="12.28515625" style="274" customWidth="1"/>
    <col min="10501" max="10503" width="15.5703125" style="274" bestFit="1" customWidth="1"/>
    <col min="10504" max="10751" width="9.140625" style="274"/>
    <col min="10752" max="10753" width="9.140625" style="274" customWidth="1"/>
    <col min="10754" max="10754" width="61.7109375" style="274" customWidth="1"/>
    <col min="10755" max="10755" width="9.140625" style="274" customWidth="1"/>
    <col min="10756" max="10756" width="12.28515625" style="274" customWidth="1"/>
    <col min="10757" max="10759" width="15.5703125" style="274" bestFit="1" customWidth="1"/>
    <col min="10760" max="11007" width="9.140625" style="274"/>
    <col min="11008" max="11009" width="9.140625" style="274" customWidth="1"/>
    <col min="11010" max="11010" width="61.7109375" style="274" customWidth="1"/>
    <col min="11011" max="11011" width="9.140625" style="274" customWidth="1"/>
    <col min="11012" max="11012" width="12.28515625" style="274" customWidth="1"/>
    <col min="11013" max="11015" width="15.5703125" style="274" bestFit="1" customWidth="1"/>
    <col min="11016" max="11263" width="9.140625" style="274"/>
    <col min="11264" max="11265" width="9.140625" style="274" customWidth="1"/>
    <col min="11266" max="11266" width="61.7109375" style="274" customWidth="1"/>
    <col min="11267" max="11267" width="9.140625" style="274" customWidth="1"/>
    <col min="11268" max="11268" width="12.28515625" style="274" customWidth="1"/>
    <col min="11269" max="11271" width="15.5703125" style="274" bestFit="1" customWidth="1"/>
    <col min="11272" max="11519" width="9.140625" style="274"/>
    <col min="11520" max="11521" width="9.140625" style="274" customWidth="1"/>
    <col min="11522" max="11522" width="61.7109375" style="274" customWidth="1"/>
    <col min="11523" max="11523" width="9.140625" style="274" customWidth="1"/>
    <col min="11524" max="11524" width="12.28515625" style="274" customWidth="1"/>
    <col min="11525" max="11527" width="15.5703125" style="274" bestFit="1" customWidth="1"/>
    <col min="11528" max="11775" width="9.140625" style="274"/>
    <col min="11776" max="11777" width="9.140625" style="274" customWidth="1"/>
    <col min="11778" max="11778" width="61.7109375" style="274" customWidth="1"/>
    <col min="11779" max="11779" width="9.140625" style="274" customWidth="1"/>
    <col min="11780" max="11780" width="12.28515625" style="274" customWidth="1"/>
    <col min="11781" max="11783" width="15.5703125" style="274" bestFit="1" customWidth="1"/>
    <col min="11784" max="12031" width="9.140625" style="274"/>
    <col min="12032" max="12033" width="9.140625" style="274" customWidth="1"/>
    <col min="12034" max="12034" width="61.7109375" style="274" customWidth="1"/>
    <col min="12035" max="12035" width="9.140625" style="274" customWidth="1"/>
    <col min="12036" max="12036" width="12.28515625" style="274" customWidth="1"/>
    <col min="12037" max="12039" width="15.5703125" style="274" bestFit="1" customWidth="1"/>
    <col min="12040" max="12287" width="9.140625" style="274"/>
    <col min="12288" max="12289" width="9.140625" style="274" customWidth="1"/>
    <col min="12290" max="12290" width="61.7109375" style="274" customWidth="1"/>
    <col min="12291" max="12291" width="9.140625" style="274" customWidth="1"/>
    <col min="12292" max="12292" width="12.28515625" style="274" customWidth="1"/>
    <col min="12293" max="12295" width="15.5703125" style="274" bestFit="1" customWidth="1"/>
    <col min="12296" max="12543" width="9.140625" style="274"/>
    <col min="12544" max="12545" width="9.140625" style="274" customWidth="1"/>
    <col min="12546" max="12546" width="61.7109375" style="274" customWidth="1"/>
    <col min="12547" max="12547" width="9.140625" style="274" customWidth="1"/>
    <col min="12548" max="12548" width="12.28515625" style="274" customWidth="1"/>
    <col min="12549" max="12551" width="15.5703125" style="274" bestFit="1" customWidth="1"/>
    <col min="12552" max="12799" width="9.140625" style="274"/>
    <col min="12800" max="12801" width="9.140625" style="274" customWidth="1"/>
    <col min="12802" max="12802" width="61.7109375" style="274" customWidth="1"/>
    <col min="12803" max="12803" width="9.140625" style="274" customWidth="1"/>
    <col min="12804" max="12804" width="12.28515625" style="274" customWidth="1"/>
    <col min="12805" max="12807" width="15.5703125" style="274" bestFit="1" customWidth="1"/>
    <col min="12808" max="13055" width="9.140625" style="274"/>
    <col min="13056" max="13057" width="9.140625" style="274" customWidth="1"/>
    <col min="13058" max="13058" width="61.7109375" style="274" customWidth="1"/>
    <col min="13059" max="13059" width="9.140625" style="274" customWidth="1"/>
    <col min="13060" max="13060" width="12.28515625" style="274" customWidth="1"/>
    <col min="13061" max="13063" width="15.5703125" style="274" bestFit="1" customWidth="1"/>
    <col min="13064" max="13311" width="9.140625" style="274"/>
    <col min="13312" max="13313" width="9.140625" style="274" customWidth="1"/>
    <col min="13314" max="13314" width="61.7109375" style="274" customWidth="1"/>
    <col min="13315" max="13315" width="9.140625" style="274" customWidth="1"/>
    <col min="13316" max="13316" width="12.28515625" style="274" customWidth="1"/>
    <col min="13317" max="13319" width="15.5703125" style="274" bestFit="1" customWidth="1"/>
    <col min="13320" max="13567" width="9.140625" style="274"/>
    <col min="13568" max="13569" width="9.140625" style="274" customWidth="1"/>
    <col min="13570" max="13570" width="61.7109375" style="274" customWidth="1"/>
    <col min="13571" max="13571" width="9.140625" style="274" customWidth="1"/>
    <col min="13572" max="13572" width="12.28515625" style="274" customWidth="1"/>
    <col min="13573" max="13575" width="15.5703125" style="274" bestFit="1" customWidth="1"/>
    <col min="13576" max="13823" width="9.140625" style="274"/>
    <col min="13824" max="13825" width="9.140625" style="274" customWidth="1"/>
    <col min="13826" max="13826" width="61.7109375" style="274" customWidth="1"/>
    <col min="13827" max="13827" width="9.140625" style="274" customWidth="1"/>
    <col min="13828" max="13828" width="12.28515625" style="274" customWidth="1"/>
    <col min="13829" max="13831" width="15.5703125" style="274" bestFit="1" customWidth="1"/>
    <col min="13832" max="14079" width="9.140625" style="274"/>
    <col min="14080" max="14081" width="9.140625" style="274" customWidth="1"/>
    <col min="14082" max="14082" width="61.7109375" style="274" customWidth="1"/>
    <col min="14083" max="14083" width="9.140625" style="274" customWidth="1"/>
    <col min="14084" max="14084" width="12.28515625" style="274" customWidth="1"/>
    <col min="14085" max="14087" width="15.5703125" style="274" bestFit="1" customWidth="1"/>
    <col min="14088" max="14335" width="9.140625" style="274"/>
    <col min="14336" max="14337" width="9.140625" style="274" customWidth="1"/>
    <col min="14338" max="14338" width="61.7109375" style="274" customWidth="1"/>
    <col min="14339" max="14339" width="9.140625" style="274" customWidth="1"/>
    <col min="14340" max="14340" width="12.28515625" style="274" customWidth="1"/>
    <col min="14341" max="14343" width="15.5703125" style="274" bestFit="1" customWidth="1"/>
    <col min="14344" max="14591" width="9.140625" style="274"/>
    <col min="14592" max="14593" width="9.140625" style="274" customWidth="1"/>
    <col min="14594" max="14594" width="61.7109375" style="274" customWidth="1"/>
    <col min="14595" max="14595" width="9.140625" style="274" customWidth="1"/>
    <col min="14596" max="14596" width="12.28515625" style="274" customWidth="1"/>
    <col min="14597" max="14599" width="15.5703125" style="274" bestFit="1" customWidth="1"/>
    <col min="14600" max="14847" width="9.140625" style="274"/>
    <col min="14848" max="14849" width="9.140625" style="274" customWidth="1"/>
    <col min="14850" max="14850" width="61.7109375" style="274" customWidth="1"/>
    <col min="14851" max="14851" width="9.140625" style="274" customWidth="1"/>
    <col min="14852" max="14852" width="12.28515625" style="274" customWidth="1"/>
    <col min="14853" max="14855" width="15.5703125" style="274" bestFit="1" customWidth="1"/>
    <col min="14856" max="15103" width="9.140625" style="274"/>
    <col min="15104" max="15105" width="9.140625" style="274" customWidth="1"/>
    <col min="15106" max="15106" width="61.7109375" style="274" customWidth="1"/>
    <col min="15107" max="15107" width="9.140625" style="274" customWidth="1"/>
    <col min="15108" max="15108" width="12.28515625" style="274" customWidth="1"/>
    <col min="15109" max="15111" width="15.5703125" style="274" bestFit="1" customWidth="1"/>
    <col min="15112" max="15359" width="9.140625" style="274"/>
    <col min="15360" max="15361" width="9.140625" style="274" customWidth="1"/>
    <col min="15362" max="15362" width="61.7109375" style="274" customWidth="1"/>
    <col min="15363" max="15363" width="9.140625" style="274" customWidth="1"/>
    <col min="15364" max="15364" width="12.28515625" style="274" customWidth="1"/>
    <col min="15365" max="15367" width="15.5703125" style="274" bestFit="1" customWidth="1"/>
    <col min="15368" max="15615" width="9.140625" style="274"/>
    <col min="15616" max="15617" width="9.140625" style="274" customWidth="1"/>
    <col min="15618" max="15618" width="61.7109375" style="274" customWidth="1"/>
    <col min="15619" max="15619" width="9.140625" style="274" customWidth="1"/>
    <col min="15620" max="15620" width="12.28515625" style="274" customWidth="1"/>
    <col min="15621" max="15623" width="15.5703125" style="274" bestFit="1" customWidth="1"/>
    <col min="15624" max="15871" width="9.140625" style="274"/>
    <col min="15872" max="15873" width="9.140625" style="274" customWidth="1"/>
    <col min="15874" max="15874" width="61.7109375" style="274" customWidth="1"/>
    <col min="15875" max="15875" width="9.140625" style="274" customWidth="1"/>
    <col min="15876" max="15876" width="12.28515625" style="274" customWidth="1"/>
    <col min="15877" max="15879" width="15.5703125" style="274" bestFit="1" customWidth="1"/>
    <col min="15880" max="16127" width="9.140625" style="274"/>
    <col min="16128" max="16129" width="9.140625" style="274" customWidth="1"/>
    <col min="16130" max="16130" width="61.7109375" style="274" customWidth="1"/>
    <col min="16131" max="16131" width="9.140625" style="274" customWidth="1"/>
    <col min="16132" max="16132" width="12.28515625" style="274" customWidth="1"/>
    <col min="16133" max="16135" width="15.5703125" style="274" bestFit="1" customWidth="1"/>
    <col min="16136" max="16384" width="9.140625" style="274"/>
  </cols>
  <sheetData>
    <row r="1" spans="1:8" ht="12.75" customHeight="1" x14ac:dyDescent="0.25">
      <c r="A1" s="388" t="s">
        <v>540</v>
      </c>
      <c r="B1" s="388"/>
      <c r="C1" s="388"/>
      <c r="D1" s="388"/>
      <c r="E1" s="388"/>
      <c r="F1" s="388"/>
      <c r="G1" s="388"/>
    </row>
    <row r="2" spans="1:8" ht="12.75" customHeight="1" thickBot="1" x14ac:dyDescent="0.3">
      <c r="A2" s="275"/>
      <c r="B2" s="275"/>
      <c r="C2" s="275"/>
      <c r="D2" s="275"/>
      <c r="E2" s="275"/>
      <c r="F2" s="275"/>
      <c r="G2" s="275"/>
    </row>
    <row r="3" spans="1:8" ht="23.25" thickBot="1" x14ac:dyDescent="0.3">
      <c r="A3" s="276" t="s">
        <v>541</v>
      </c>
      <c r="B3" s="277" t="s">
        <v>542</v>
      </c>
      <c r="C3" s="278" t="s">
        <v>543</v>
      </c>
      <c r="D3" s="278" t="s">
        <v>544</v>
      </c>
      <c r="E3" s="279" t="s">
        <v>545</v>
      </c>
      <c r="F3" s="280" t="s">
        <v>596</v>
      </c>
      <c r="G3" s="281" t="s">
        <v>565</v>
      </c>
    </row>
    <row r="4" spans="1:8" s="288" customFormat="1" ht="11.25" x14ac:dyDescent="0.25">
      <c r="A4" s="300"/>
      <c r="B4" s="301" t="s">
        <v>591</v>
      </c>
      <c r="C4" s="282" t="s">
        <v>524</v>
      </c>
      <c r="D4" s="283" t="s">
        <v>18</v>
      </c>
      <c r="E4" s="284"/>
      <c r="F4" s="285"/>
      <c r="G4" s="286">
        <f>SUM(G5:G8)</f>
        <v>0</v>
      </c>
      <c r="H4" s="287"/>
    </row>
    <row r="5" spans="1:8" s="288" customFormat="1" ht="11.25" x14ac:dyDescent="0.25">
      <c r="A5" s="302"/>
      <c r="B5" s="297" t="s">
        <v>554</v>
      </c>
      <c r="C5" s="289" t="s">
        <v>555</v>
      </c>
      <c r="D5" s="290" t="s">
        <v>548</v>
      </c>
      <c r="E5" s="291">
        <v>1.45</v>
      </c>
      <c r="F5" s="292">
        <v>0</v>
      </c>
      <c r="G5" s="293">
        <f>F5*E5</f>
        <v>0</v>
      </c>
      <c r="H5" s="287"/>
    </row>
    <row r="6" spans="1:8" s="288" customFormat="1" ht="11.25" x14ac:dyDescent="0.25">
      <c r="A6" s="302"/>
      <c r="B6" s="297" t="s">
        <v>549</v>
      </c>
      <c r="C6" s="289" t="s">
        <v>550</v>
      </c>
      <c r="D6" s="290" t="s">
        <v>548</v>
      </c>
      <c r="E6" s="291">
        <v>1.45</v>
      </c>
      <c r="F6" s="292">
        <v>0</v>
      </c>
      <c r="G6" s="293">
        <f>F6*E6</f>
        <v>0</v>
      </c>
      <c r="H6" s="287"/>
    </row>
    <row r="7" spans="1:8" s="288" customFormat="1" ht="11.25" x14ac:dyDescent="0.25">
      <c r="A7" s="302"/>
      <c r="B7" s="297" t="s">
        <v>144</v>
      </c>
      <c r="C7" s="289" t="s">
        <v>566</v>
      </c>
      <c r="D7" s="290" t="s">
        <v>551</v>
      </c>
      <c r="E7" s="291">
        <v>1.05</v>
      </c>
      <c r="F7" s="292">
        <v>0</v>
      </c>
      <c r="G7" s="293">
        <f>F7*E7</f>
        <v>0</v>
      </c>
      <c r="H7" s="287"/>
    </row>
    <row r="8" spans="1:8" s="288" customFormat="1" ht="11.25" x14ac:dyDescent="0.25">
      <c r="A8" s="302"/>
      <c r="B8" s="297" t="s">
        <v>144</v>
      </c>
      <c r="C8" s="289" t="s">
        <v>567</v>
      </c>
      <c r="D8" s="290" t="s">
        <v>63</v>
      </c>
      <c r="E8" s="291">
        <v>15</v>
      </c>
      <c r="F8" s="292">
        <v>0</v>
      </c>
      <c r="G8" s="293">
        <f>F8*E8</f>
        <v>0</v>
      </c>
      <c r="H8" s="287"/>
    </row>
    <row r="9" spans="1:8" s="288" customFormat="1" ht="11.25" x14ac:dyDescent="0.25">
      <c r="A9" s="302"/>
      <c r="B9" s="297"/>
      <c r="C9" s="289"/>
      <c r="D9" s="290"/>
      <c r="E9" s="294"/>
      <c r="F9" s="292"/>
      <c r="G9" s="293"/>
      <c r="H9" s="287"/>
    </row>
    <row r="10" spans="1:8" s="288" customFormat="1" ht="22.5" x14ac:dyDescent="0.25">
      <c r="A10" s="300"/>
      <c r="B10" s="301" t="s">
        <v>592</v>
      </c>
      <c r="C10" s="282" t="s">
        <v>525</v>
      </c>
      <c r="D10" s="283" t="s">
        <v>12</v>
      </c>
      <c r="E10" s="284"/>
      <c r="F10" s="285"/>
      <c r="G10" s="286">
        <f>SUM(G11:G15)</f>
        <v>0</v>
      </c>
      <c r="H10" s="287"/>
    </row>
    <row r="11" spans="1:8" s="288" customFormat="1" ht="11.25" x14ac:dyDescent="0.25">
      <c r="A11" s="300"/>
      <c r="B11" s="297" t="s">
        <v>546</v>
      </c>
      <c r="C11" s="289" t="s">
        <v>547</v>
      </c>
      <c r="D11" s="290" t="s">
        <v>548</v>
      </c>
      <c r="E11" s="296">
        <v>0.35730000000000001</v>
      </c>
      <c r="F11" s="295">
        <v>0</v>
      </c>
      <c r="G11" s="293">
        <f>F11*E11</f>
        <v>0</v>
      </c>
      <c r="H11" s="287"/>
    </row>
    <row r="12" spans="1:8" s="288" customFormat="1" ht="11.25" x14ac:dyDescent="0.25">
      <c r="A12" s="300"/>
      <c r="B12" s="297" t="s">
        <v>549</v>
      </c>
      <c r="C12" s="289" t="s">
        <v>550</v>
      </c>
      <c r="D12" s="290" t="s">
        <v>548</v>
      </c>
      <c r="E12" s="296">
        <v>0.66100000000000003</v>
      </c>
      <c r="F12" s="295">
        <v>0</v>
      </c>
      <c r="G12" s="293">
        <f>F12*E12</f>
        <v>0</v>
      </c>
      <c r="H12" s="287"/>
    </row>
    <row r="13" spans="1:8" s="288" customFormat="1" ht="11.25" x14ac:dyDescent="0.25">
      <c r="A13" s="302"/>
      <c r="B13" s="297" t="s">
        <v>556</v>
      </c>
      <c r="C13" s="289" t="s">
        <v>557</v>
      </c>
      <c r="D13" s="290" t="s">
        <v>552</v>
      </c>
      <c r="E13" s="296">
        <v>3.98</v>
      </c>
      <c r="F13" s="295">
        <v>0</v>
      </c>
      <c r="G13" s="293">
        <f>F13*E13</f>
        <v>0</v>
      </c>
      <c r="H13" s="287"/>
    </row>
    <row r="14" spans="1:8" s="288" customFormat="1" ht="11.25" x14ac:dyDescent="0.25">
      <c r="A14" s="302"/>
      <c r="B14" s="297" t="s">
        <v>568</v>
      </c>
      <c r="C14" s="289" t="s">
        <v>558</v>
      </c>
      <c r="D14" s="290" t="s">
        <v>552</v>
      </c>
      <c r="E14" s="296">
        <v>7</v>
      </c>
      <c r="F14" s="295">
        <v>0</v>
      </c>
      <c r="G14" s="293">
        <f>F14*E14</f>
        <v>0</v>
      </c>
      <c r="H14" s="287"/>
    </row>
    <row r="15" spans="1:8" s="288" customFormat="1" ht="11.25" x14ac:dyDescent="0.25">
      <c r="A15" s="302"/>
      <c r="B15" s="297" t="s">
        <v>559</v>
      </c>
      <c r="C15" s="289" t="s">
        <v>525</v>
      </c>
      <c r="D15" s="290" t="s">
        <v>87</v>
      </c>
      <c r="E15" s="296">
        <v>1.02</v>
      </c>
      <c r="F15" s="295">
        <v>0</v>
      </c>
      <c r="G15" s="293">
        <f>F15*E15</f>
        <v>0</v>
      </c>
      <c r="H15" s="287"/>
    </row>
    <row r="16" spans="1:8" s="288" customFormat="1" ht="11.25" x14ac:dyDescent="0.25">
      <c r="A16" s="302"/>
      <c r="B16" s="297"/>
      <c r="C16" s="289"/>
      <c r="D16" s="290"/>
      <c r="E16" s="294"/>
      <c r="F16" s="292"/>
      <c r="G16" s="293"/>
      <c r="H16" s="287"/>
    </row>
    <row r="17" spans="1:8" s="288" customFormat="1" ht="11.25" x14ac:dyDescent="0.25">
      <c r="A17" s="300"/>
      <c r="B17" s="301" t="s">
        <v>593</v>
      </c>
      <c r="C17" s="282" t="s">
        <v>571</v>
      </c>
      <c r="D17" s="283" t="s">
        <v>12</v>
      </c>
      <c r="E17" s="284"/>
      <c r="F17" s="285"/>
      <c r="G17" s="286">
        <f>SUM(G18:G20)</f>
        <v>0</v>
      </c>
      <c r="H17" s="287"/>
    </row>
    <row r="18" spans="1:8" s="288" customFormat="1" ht="11.25" x14ac:dyDescent="0.25">
      <c r="A18" s="300"/>
      <c r="B18" s="297" t="s">
        <v>570</v>
      </c>
      <c r="C18" s="289" t="s">
        <v>569</v>
      </c>
      <c r="D18" s="290" t="s">
        <v>548</v>
      </c>
      <c r="E18" s="296">
        <v>7.1999999999999995E-2</v>
      </c>
      <c r="F18" s="295">
        <v>0</v>
      </c>
      <c r="G18" s="293">
        <f>F18*E18</f>
        <v>0</v>
      </c>
      <c r="H18" s="287"/>
    </row>
    <row r="19" spans="1:8" s="288" customFormat="1" ht="11.25" x14ac:dyDescent="0.25">
      <c r="A19" s="300"/>
      <c r="B19" s="297" t="s">
        <v>549</v>
      </c>
      <c r="C19" s="289" t="s">
        <v>550</v>
      </c>
      <c r="D19" s="290" t="s">
        <v>548</v>
      </c>
      <c r="E19" s="296">
        <v>1.7999999999999999E-2</v>
      </c>
      <c r="F19" s="295">
        <v>0</v>
      </c>
      <c r="G19" s="293">
        <f>F19*E19</f>
        <v>0</v>
      </c>
      <c r="H19" s="287"/>
    </row>
    <row r="20" spans="1:8" s="288" customFormat="1" ht="11.25" x14ac:dyDescent="0.25">
      <c r="A20" s="302"/>
      <c r="B20" s="297" t="s">
        <v>559</v>
      </c>
      <c r="C20" s="289" t="s">
        <v>572</v>
      </c>
      <c r="D20" s="290" t="s">
        <v>560</v>
      </c>
      <c r="E20" s="296">
        <f>4.8*3/12</f>
        <v>1.2</v>
      </c>
      <c r="F20" s="295">
        <v>0</v>
      </c>
      <c r="G20" s="293">
        <f>F20*E20</f>
        <v>0</v>
      </c>
      <c r="H20" s="287"/>
    </row>
    <row r="21" spans="1:8" s="288" customFormat="1" ht="11.25" x14ac:dyDescent="0.25">
      <c r="A21" s="302"/>
      <c r="B21" s="297"/>
      <c r="C21" s="289"/>
      <c r="D21" s="290"/>
      <c r="E21" s="294"/>
      <c r="F21" s="292"/>
      <c r="G21" s="293"/>
      <c r="H21" s="287"/>
    </row>
    <row r="22" spans="1:8" s="288" customFormat="1" ht="22.5" x14ac:dyDescent="0.25">
      <c r="A22" s="302"/>
      <c r="B22" s="301" t="s">
        <v>594</v>
      </c>
      <c r="C22" s="282" t="s">
        <v>141</v>
      </c>
      <c r="D22" s="283" t="s">
        <v>12</v>
      </c>
      <c r="E22" s="284"/>
      <c r="F22" s="285"/>
      <c r="G22" s="286">
        <f>SUM(G23:G23)</f>
        <v>0</v>
      </c>
      <c r="H22" s="287"/>
    </row>
    <row r="23" spans="1:8" s="288" customFormat="1" ht="22.5" x14ac:dyDescent="0.25">
      <c r="A23" s="302"/>
      <c r="B23" s="297" t="s">
        <v>559</v>
      </c>
      <c r="C23" s="289" t="s">
        <v>595</v>
      </c>
      <c r="D23" s="290" t="s">
        <v>12</v>
      </c>
      <c r="E23" s="296">
        <v>1</v>
      </c>
      <c r="F23" s="295">
        <v>0</v>
      </c>
      <c r="G23" s="293">
        <f>F23*E23</f>
        <v>0</v>
      </c>
      <c r="H23" s="287"/>
    </row>
    <row r="24" spans="1:8" s="288" customFormat="1" ht="11.25" x14ac:dyDescent="0.25">
      <c r="A24" s="302"/>
      <c r="B24" s="297"/>
      <c r="C24" s="289"/>
      <c r="D24" s="290"/>
      <c r="E24" s="294"/>
      <c r="F24" s="292"/>
      <c r="G24" s="293"/>
      <c r="H24" s="287"/>
    </row>
    <row r="25" spans="1:8" s="288" customFormat="1" ht="33.75" x14ac:dyDescent="0.25">
      <c r="A25" s="300"/>
      <c r="B25" s="301" t="s">
        <v>597</v>
      </c>
      <c r="C25" s="282" t="s">
        <v>581</v>
      </c>
      <c r="D25" s="283" t="s">
        <v>12</v>
      </c>
      <c r="E25" s="284"/>
      <c r="F25" s="285"/>
      <c r="G25" s="286">
        <f>SUM(G26:G29)</f>
        <v>0</v>
      </c>
      <c r="H25" s="287"/>
    </row>
    <row r="26" spans="1:8" s="288" customFormat="1" ht="11.25" x14ac:dyDescent="0.25">
      <c r="A26" s="300"/>
      <c r="B26" s="297" t="s">
        <v>582</v>
      </c>
      <c r="C26" s="289" t="s">
        <v>583</v>
      </c>
      <c r="D26" s="290" t="s">
        <v>560</v>
      </c>
      <c r="E26" s="296">
        <v>0.14000000000000001</v>
      </c>
      <c r="F26" s="292">
        <v>0</v>
      </c>
      <c r="G26" s="293">
        <f t="shared" ref="G26:G29" si="0">F26*E26</f>
        <v>0</v>
      </c>
      <c r="H26" s="287"/>
    </row>
    <row r="27" spans="1:8" s="288" customFormat="1" ht="11.25" x14ac:dyDescent="0.25">
      <c r="A27" s="300"/>
      <c r="B27" s="297" t="s">
        <v>584</v>
      </c>
      <c r="C27" s="289" t="s">
        <v>585</v>
      </c>
      <c r="D27" s="290" t="s">
        <v>12</v>
      </c>
      <c r="E27" s="296">
        <v>1.05</v>
      </c>
      <c r="F27" s="292">
        <v>0</v>
      </c>
      <c r="G27" s="293">
        <f t="shared" si="0"/>
        <v>0</v>
      </c>
      <c r="H27" s="287"/>
    </row>
    <row r="28" spans="1:8" s="288" customFormat="1" ht="11.25" x14ac:dyDescent="0.25">
      <c r="A28" s="300"/>
      <c r="B28" s="297" t="s">
        <v>554</v>
      </c>
      <c r="C28" s="289" t="s">
        <v>555</v>
      </c>
      <c r="D28" s="290" t="s">
        <v>17</v>
      </c>
      <c r="E28" s="296">
        <v>0.17</v>
      </c>
      <c r="F28" s="292">
        <v>0</v>
      </c>
      <c r="G28" s="293">
        <f t="shared" si="0"/>
        <v>0</v>
      </c>
      <c r="H28" s="287"/>
    </row>
    <row r="29" spans="1:8" s="288" customFormat="1" ht="11.25" x14ac:dyDescent="0.25">
      <c r="A29" s="300"/>
      <c r="B29" s="297" t="s">
        <v>549</v>
      </c>
      <c r="C29" s="289" t="s">
        <v>550</v>
      </c>
      <c r="D29" s="290" t="s">
        <v>17</v>
      </c>
      <c r="E29" s="296">
        <v>0.17</v>
      </c>
      <c r="F29" s="292">
        <v>0</v>
      </c>
      <c r="G29" s="293">
        <f t="shared" si="0"/>
        <v>0</v>
      </c>
      <c r="H29" s="287"/>
    </row>
    <row r="30" spans="1:8" s="288" customFormat="1" ht="11.25" x14ac:dyDescent="0.25">
      <c r="A30" s="302"/>
      <c r="B30" s="297"/>
      <c r="C30" s="289"/>
      <c r="D30" s="290"/>
      <c r="E30" s="294"/>
      <c r="F30" s="292"/>
      <c r="G30" s="293"/>
      <c r="H30" s="287"/>
    </row>
    <row r="31" spans="1:8" s="288" customFormat="1" ht="33.75" x14ac:dyDescent="0.25">
      <c r="A31" s="300"/>
      <c r="B31" s="301" t="s">
        <v>598</v>
      </c>
      <c r="C31" s="282" t="s">
        <v>579</v>
      </c>
      <c r="D31" s="283" t="s">
        <v>12</v>
      </c>
      <c r="E31" s="284"/>
      <c r="F31" s="285"/>
      <c r="G31" s="286">
        <f>SUM(G32:G36)</f>
        <v>0</v>
      </c>
      <c r="H31" s="287"/>
    </row>
    <row r="32" spans="1:8" s="288" customFormat="1" ht="22.5" x14ac:dyDescent="0.25">
      <c r="A32" s="300"/>
      <c r="B32" s="297" t="s">
        <v>573</v>
      </c>
      <c r="C32" s="289" t="s">
        <v>578</v>
      </c>
      <c r="D32" s="290" t="s">
        <v>12</v>
      </c>
      <c r="E32" s="296">
        <v>1.1000000000000001</v>
      </c>
      <c r="F32" s="295">
        <v>0</v>
      </c>
      <c r="G32" s="293">
        <f t="shared" ref="G32:G36" si="1">F32*E32</f>
        <v>0</v>
      </c>
      <c r="H32" s="287"/>
    </row>
    <row r="33" spans="1:8" s="288" customFormat="1" ht="11.25" x14ac:dyDescent="0.25">
      <c r="A33" s="300"/>
      <c r="B33" s="297" t="s">
        <v>553</v>
      </c>
      <c r="C33" s="289" t="s">
        <v>574</v>
      </c>
      <c r="D33" s="290" t="s">
        <v>560</v>
      </c>
      <c r="E33" s="296">
        <v>0.24</v>
      </c>
      <c r="F33" s="295">
        <v>0</v>
      </c>
      <c r="G33" s="293">
        <f t="shared" si="1"/>
        <v>0</v>
      </c>
      <c r="H33" s="287"/>
    </row>
    <row r="34" spans="1:8" s="288" customFormat="1" ht="11.25" x14ac:dyDescent="0.25">
      <c r="A34" s="300"/>
      <c r="B34" s="297" t="s">
        <v>575</v>
      </c>
      <c r="C34" s="289" t="s">
        <v>576</v>
      </c>
      <c r="D34" s="290" t="s">
        <v>560</v>
      </c>
      <c r="E34" s="296">
        <v>8.6199999999999992</v>
      </c>
      <c r="F34" s="295">
        <v>0</v>
      </c>
      <c r="G34" s="293">
        <f t="shared" si="1"/>
        <v>0</v>
      </c>
      <c r="H34" s="287"/>
    </row>
    <row r="35" spans="1:8" s="288" customFormat="1" ht="11.25" x14ac:dyDescent="0.25">
      <c r="A35" s="300"/>
      <c r="B35" s="297" t="s">
        <v>546</v>
      </c>
      <c r="C35" s="289" t="s">
        <v>547</v>
      </c>
      <c r="D35" s="290" t="s">
        <v>17</v>
      </c>
      <c r="E35" s="296">
        <v>0.95</v>
      </c>
      <c r="F35" s="295">
        <v>0</v>
      </c>
      <c r="G35" s="293">
        <f t="shared" si="1"/>
        <v>0</v>
      </c>
      <c r="H35" s="287"/>
    </row>
    <row r="36" spans="1:8" s="288" customFormat="1" ht="11.25" x14ac:dyDescent="0.25">
      <c r="A36" s="300"/>
      <c r="B36" s="297" t="s">
        <v>549</v>
      </c>
      <c r="C36" s="289" t="s">
        <v>550</v>
      </c>
      <c r="D36" s="290" t="s">
        <v>17</v>
      </c>
      <c r="E36" s="296">
        <v>0.34</v>
      </c>
      <c r="F36" s="295">
        <v>0</v>
      </c>
      <c r="G36" s="293">
        <f t="shared" si="1"/>
        <v>0</v>
      </c>
      <c r="H36" s="287"/>
    </row>
    <row r="37" spans="1:8" s="288" customFormat="1" ht="11.25" x14ac:dyDescent="0.25">
      <c r="A37" s="300"/>
      <c r="B37" s="297"/>
      <c r="C37" s="289"/>
      <c r="D37" s="290"/>
      <c r="E37" s="296"/>
      <c r="F37" s="295"/>
      <c r="G37" s="293"/>
      <c r="H37" s="287"/>
    </row>
    <row r="38" spans="1:8" s="288" customFormat="1" ht="11.25" x14ac:dyDescent="0.25">
      <c r="A38" s="302"/>
      <c r="B38" s="297"/>
      <c r="C38" s="289"/>
      <c r="D38" s="290"/>
      <c r="E38" s="294"/>
      <c r="F38" s="292"/>
      <c r="G38" s="293"/>
      <c r="H38" s="287"/>
    </row>
    <row r="39" spans="1:8" s="288" customFormat="1" ht="33.75" x14ac:dyDescent="0.25">
      <c r="A39" s="300"/>
      <c r="B39" s="301" t="s">
        <v>599</v>
      </c>
      <c r="C39" s="282" t="s">
        <v>577</v>
      </c>
      <c r="D39" s="283" t="s">
        <v>12</v>
      </c>
      <c r="E39" s="284"/>
      <c r="F39" s="285"/>
      <c r="G39" s="286">
        <f>SUM(G40:G44)</f>
        <v>0</v>
      </c>
      <c r="H39" s="287"/>
    </row>
    <row r="40" spans="1:8" s="288" customFormat="1" ht="22.5" x14ac:dyDescent="0.25">
      <c r="A40" s="300"/>
      <c r="B40" s="297" t="s">
        <v>573</v>
      </c>
      <c r="C40" s="289" t="s">
        <v>580</v>
      </c>
      <c r="D40" s="290" t="s">
        <v>12</v>
      </c>
      <c r="E40" s="296">
        <v>1.1000000000000001</v>
      </c>
      <c r="F40" s="295">
        <v>0</v>
      </c>
      <c r="G40" s="293">
        <f t="shared" ref="G40:G44" si="2">F40*E40</f>
        <v>0</v>
      </c>
      <c r="H40" s="287"/>
    </row>
    <row r="41" spans="1:8" s="288" customFormat="1" ht="11.25" x14ac:dyDescent="0.25">
      <c r="A41" s="300"/>
      <c r="B41" s="297" t="s">
        <v>553</v>
      </c>
      <c r="C41" s="289" t="s">
        <v>574</v>
      </c>
      <c r="D41" s="290" t="s">
        <v>560</v>
      </c>
      <c r="E41" s="296">
        <v>0.24</v>
      </c>
      <c r="F41" s="295">
        <v>0</v>
      </c>
      <c r="G41" s="293">
        <f t="shared" si="2"/>
        <v>0</v>
      </c>
      <c r="H41" s="287"/>
    </row>
    <row r="42" spans="1:8" s="288" customFormat="1" ht="11.25" x14ac:dyDescent="0.25">
      <c r="A42" s="300"/>
      <c r="B42" s="297" t="s">
        <v>575</v>
      </c>
      <c r="C42" s="289" t="s">
        <v>576</v>
      </c>
      <c r="D42" s="290" t="s">
        <v>560</v>
      </c>
      <c r="E42" s="296">
        <v>8.6199999999999992</v>
      </c>
      <c r="F42" s="295">
        <v>0</v>
      </c>
      <c r="G42" s="293">
        <f t="shared" si="2"/>
        <v>0</v>
      </c>
      <c r="H42" s="287"/>
    </row>
    <row r="43" spans="1:8" s="288" customFormat="1" ht="11.25" x14ac:dyDescent="0.25">
      <c r="A43" s="300"/>
      <c r="B43" s="297" t="s">
        <v>546</v>
      </c>
      <c r="C43" s="289" t="s">
        <v>547</v>
      </c>
      <c r="D43" s="290" t="s">
        <v>17</v>
      </c>
      <c r="E43" s="296">
        <v>0.95</v>
      </c>
      <c r="F43" s="295">
        <v>0</v>
      </c>
      <c r="G43" s="293">
        <f t="shared" si="2"/>
        <v>0</v>
      </c>
      <c r="H43" s="287"/>
    </row>
    <row r="44" spans="1:8" s="288" customFormat="1" ht="11.25" x14ac:dyDescent="0.25">
      <c r="A44" s="300"/>
      <c r="B44" s="297" t="s">
        <v>549</v>
      </c>
      <c r="C44" s="289" t="s">
        <v>550</v>
      </c>
      <c r="D44" s="290" t="s">
        <v>17</v>
      </c>
      <c r="E44" s="296">
        <v>0.34</v>
      </c>
      <c r="F44" s="295">
        <v>0</v>
      </c>
      <c r="G44" s="293">
        <f t="shared" si="2"/>
        <v>0</v>
      </c>
      <c r="H44" s="287"/>
    </row>
    <row r="45" spans="1:8" s="288" customFormat="1" ht="11.25" x14ac:dyDescent="0.25">
      <c r="A45" s="302"/>
      <c r="B45" s="297"/>
      <c r="C45" s="289"/>
      <c r="D45" s="290"/>
      <c r="E45" s="296"/>
      <c r="F45" s="295"/>
      <c r="G45" s="293"/>
      <c r="H45" s="287"/>
    </row>
    <row r="46" spans="1:8" s="288" customFormat="1" ht="22.5" x14ac:dyDescent="0.25">
      <c r="A46" s="302"/>
      <c r="B46" s="301" t="s">
        <v>600</v>
      </c>
      <c r="C46" s="282" t="s">
        <v>260</v>
      </c>
      <c r="D46" s="283" t="s">
        <v>18</v>
      </c>
      <c r="E46" s="284" t="s">
        <v>586</v>
      </c>
      <c r="F46" s="285"/>
      <c r="G46" s="286">
        <f>SUM(G47:G49)</f>
        <v>0</v>
      </c>
      <c r="H46" s="287"/>
    </row>
    <row r="47" spans="1:8" s="288" customFormat="1" ht="22.5" x14ac:dyDescent="0.25">
      <c r="A47" s="300"/>
      <c r="B47" s="297"/>
      <c r="C47" s="289" t="s">
        <v>260</v>
      </c>
      <c r="D47" s="290" t="s">
        <v>18</v>
      </c>
      <c r="E47" s="296">
        <v>1.05</v>
      </c>
      <c r="F47" s="295">
        <v>0</v>
      </c>
      <c r="G47" s="293">
        <f>F47*E47</f>
        <v>0</v>
      </c>
      <c r="H47" s="287"/>
    </row>
    <row r="48" spans="1:8" s="288" customFormat="1" ht="11.25" x14ac:dyDescent="0.25">
      <c r="A48" s="300"/>
      <c r="B48" s="297" t="s">
        <v>587</v>
      </c>
      <c r="C48" s="289" t="s">
        <v>588</v>
      </c>
      <c r="D48" s="290" t="s">
        <v>17</v>
      </c>
      <c r="E48" s="296">
        <v>0.1414</v>
      </c>
      <c r="F48" s="295">
        <v>0</v>
      </c>
      <c r="G48" s="293">
        <f>F48*E48</f>
        <v>0</v>
      </c>
      <c r="H48" s="287"/>
    </row>
    <row r="49" spans="1:9" s="288" customFormat="1" ht="11.25" x14ac:dyDescent="0.25">
      <c r="A49" s="300"/>
      <c r="B49" s="297" t="s">
        <v>589</v>
      </c>
      <c r="C49" s="289" t="s">
        <v>590</v>
      </c>
      <c r="D49" s="290" t="s">
        <v>17</v>
      </c>
      <c r="E49" s="296">
        <v>0.1414</v>
      </c>
      <c r="F49" s="295">
        <v>0</v>
      </c>
      <c r="G49" s="293">
        <f>F49*E49</f>
        <v>0</v>
      </c>
      <c r="H49" s="287"/>
    </row>
    <row r="50" spans="1:9" s="288" customFormat="1" ht="11.25" x14ac:dyDescent="0.25">
      <c r="A50" s="302"/>
      <c r="B50" s="297"/>
      <c r="C50" s="289"/>
      <c r="D50" s="290"/>
      <c r="E50" s="294"/>
      <c r="F50" s="292"/>
      <c r="G50" s="293"/>
      <c r="H50" s="287"/>
    </row>
    <row r="51" spans="1:9" s="288" customFormat="1" ht="22.5" x14ac:dyDescent="0.25">
      <c r="A51" s="302"/>
      <c r="B51" s="301" t="s">
        <v>601</v>
      </c>
      <c r="C51" s="282" t="s">
        <v>259</v>
      </c>
      <c r="D51" s="283" t="s">
        <v>18</v>
      </c>
      <c r="E51" s="284" t="s">
        <v>586</v>
      </c>
      <c r="F51" s="285"/>
      <c r="G51" s="286">
        <f>SUM(G52:G54)</f>
        <v>0</v>
      </c>
      <c r="H51" s="287"/>
    </row>
    <row r="52" spans="1:9" s="288" customFormat="1" ht="22.5" x14ac:dyDescent="0.25">
      <c r="A52" s="300"/>
      <c r="B52" s="297"/>
      <c r="C52" s="289" t="s">
        <v>259</v>
      </c>
      <c r="D52" s="290" t="s">
        <v>18</v>
      </c>
      <c r="E52" s="296">
        <v>1.05</v>
      </c>
      <c r="F52" s="295">
        <v>0</v>
      </c>
      <c r="G52" s="293">
        <f>F52*E52</f>
        <v>0</v>
      </c>
      <c r="H52" s="287"/>
    </row>
    <row r="53" spans="1:9" s="288" customFormat="1" ht="11.25" x14ac:dyDescent="0.25">
      <c r="A53" s="300"/>
      <c r="B53" s="297" t="s">
        <v>587</v>
      </c>
      <c r="C53" s="289" t="s">
        <v>588</v>
      </c>
      <c r="D53" s="290" t="s">
        <v>17</v>
      </c>
      <c r="E53" s="296">
        <v>0.1125</v>
      </c>
      <c r="F53" s="295">
        <v>0</v>
      </c>
      <c r="G53" s="293">
        <f>F53*E53</f>
        <v>0</v>
      </c>
      <c r="H53" s="287"/>
    </row>
    <row r="54" spans="1:9" s="288" customFormat="1" ht="11.25" x14ac:dyDescent="0.25">
      <c r="A54" s="300"/>
      <c r="B54" s="297" t="s">
        <v>589</v>
      </c>
      <c r="C54" s="289" t="s">
        <v>590</v>
      </c>
      <c r="D54" s="290" t="s">
        <v>17</v>
      </c>
      <c r="E54" s="296">
        <v>0.1125</v>
      </c>
      <c r="F54" s="295">
        <v>0</v>
      </c>
      <c r="G54" s="293">
        <f>F54*E54</f>
        <v>0</v>
      </c>
      <c r="H54" s="287"/>
      <c r="I54" s="287"/>
    </row>
    <row r="55" spans="1:9" s="288" customFormat="1" ht="11.25" x14ac:dyDescent="0.25">
      <c r="A55" s="302"/>
      <c r="B55" s="297"/>
      <c r="C55" s="289"/>
      <c r="D55" s="290"/>
      <c r="E55" s="291"/>
      <c r="F55" s="292"/>
      <c r="G55" s="293"/>
      <c r="H55" s="287"/>
    </row>
    <row r="56" spans="1:9" s="288" customFormat="1" ht="22.5" x14ac:dyDescent="0.25">
      <c r="A56" s="302"/>
      <c r="B56" s="301" t="s">
        <v>602</v>
      </c>
      <c r="C56" s="282" t="s">
        <v>258</v>
      </c>
      <c r="D56" s="283" t="s">
        <v>18</v>
      </c>
      <c r="E56" s="284" t="s">
        <v>586</v>
      </c>
      <c r="F56" s="285"/>
      <c r="G56" s="286">
        <f>SUM(G57:G59)</f>
        <v>0</v>
      </c>
      <c r="H56" s="287"/>
    </row>
    <row r="57" spans="1:9" s="288" customFormat="1" ht="22.5" x14ac:dyDescent="0.25">
      <c r="A57" s="300"/>
      <c r="B57" s="297"/>
      <c r="C57" s="289" t="s">
        <v>258</v>
      </c>
      <c r="D57" s="290" t="s">
        <v>18</v>
      </c>
      <c r="E57" s="296">
        <v>1.05</v>
      </c>
      <c r="F57" s="295">
        <v>0</v>
      </c>
      <c r="G57" s="293">
        <f>F57*E57</f>
        <v>0</v>
      </c>
      <c r="H57" s="287"/>
    </row>
    <row r="58" spans="1:9" s="288" customFormat="1" ht="11.25" x14ac:dyDescent="0.25">
      <c r="A58" s="300"/>
      <c r="B58" s="297" t="s">
        <v>587</v>
      </c>
      <c r="C58" s="289" t="s">
        <v>588</v>
      </c>
      <c r="D58" s="290" t="s">
        <v>17</v>
      </c>
      <c r="E58" s="296">
        <v>0.18140000000000001</v>
      </c>
      <c r="F58" s="295">
        <v>0</v>
      </c>
      <c r="G58" s="293">
        <f>F58*E58</f>
        <v>0</v>
      </c>
      <c r="H58" s="287"/>
    </row>
    <row r="59" spans="1:9" s="288" customFormat="1" ht="11.25" x14ac:dyDescent="0.25">
      <c r="A59" s="300"/>
      <c r="B59" s="297" t="s">
        <v>589</v>
      </c>
      <c r="C59" s="289" t="s">
        <v>590</v>
      </c>
      <c r="D59" s="290" t="s">
        <v>17</v>
      </c>
      <c r="E59" s="296">
        <v>0.18140000000000001</v>
      </c>
      <c r="F59" s="295">
        <v>0</v>
      </c>
      <c r="G59" s="293">
        <f>F59*E59</f>
        <v>0</v>
      </c>
      <c r="H59" s="287"/>
    </row>
    <row r="60" spans="1:9" s="288" customFormat="1" ht="11.25" x14ac:dyDescent="0.25">
      <c r="A60" s="302"/>
      <c r="B60" s="297"/>
      <c r="C60" s="289"/>
      <c r="D60" s="290"/>
      <c r="E60" s="291"/>
      <c r="F60" s="295"/>
      <c r="G60" s="293"/>
      <c r="H60" s="287"/>
    </row>
    <row r="61" spans="1:9" s="288" customFormat="1" ht="11.25" x14ac:dyDescent="0.25">
      <c r="A61" s="302"/>
      <c r="B61" s="301" t="s">
        <v>603</v>
      </c>
      <c r="C61" s="282" t="s">
        <v>310</v>
      </c>
      <c r="D61" s="283" t="s">
        <v>92</v>
      </c>
      <c r="E61" s="284" t="s">
        <v>586</v>
      </c>
      <c r="F61" s="285"/>
      <c r="G61" s="286">
        <f>SUM(G62:G64)</f>
        <v>0</v>
      </c>
      <c r="H61" s="287"/>
    </row>
    <row r="62" spans="1:9" s="288" customFormat="1" ht="11.25" x14ac:dyDescent="0.25">
      <c r="A62" s="300"/>
      <c r="B62" s="297"/>
      <c r="C62" s="289" t="s">
        <v>310</v>
      </c>
      <c r="D62" s="290" t="s">
        <v>92</v>
      </c>
      <c r="E62" s="296">
        <v>1</v>
      </c>
      <c r="F62" s="295">
        <v>0</v>
      </c>
      <c r="G62" s="293">
        <f>F62*E62</f>
        <v>0</v>
      </c>
      <c r="H62" s="287"/>
    </row>
    <row r="63" spans="1:9" s="288" customFormat="1" ht="11.25" x14ac:dyDescent="0.25">
      <c r="A63" s="300"/>
      <c r="B63" s="297" t="s">
        <v>587</v>
      </c>
      <c r="C63" s="289" t="s">
        <v>588</v>
      </c>
      <c r="D63" s="290" t="s">
        <v>17</v>
      </c>
      <c r="E63" s="296">
        <v>0.1051</v>
      </c>
      <c r="F63" s="295">
        <v>0</v>
      </c>
      <c r="G63" s="293">
        <f>F63*E63</f>
        <v>0</v>
      </c>
      <c r="H63" s="287"/>
    </row>
    <row r="64" spans="1:9" s="288" customFormat="1" ht="11.25" x14ac:dyDescent="0.25">
      <c r="A64" s="300"/>
      <c r="B64" s="297" t="s">
        <v>589</v>
      </c>
      <c r="C64" s="289" t="s">
        <v>590</v>
      </c>
      <c r="D64" s="290" t="s">
        <v>17</v>
      </c>
      <c r="E64" s="296">
        <v>0.1051</v>
      </c>
      <c r="F64" s="295">
        <v>0</v>
      </c>
      <c r="G64" s="293">
        <f>F64*E64</f>
        <v>0</v>
      </c>
      <c r="H64" s="287"/>
    </row>
    <row r="65" spans="1:8" s="288" customFormat="1" ht="11.25" x14ac:dyDescent="0.25">
      <c r="A65" s="302"/>
      <c r="B65" s="297"/>
      <c r="C65" s="289"/>
      <c r="D65" s="290"/>
      <c r="E65" s="294"/>
      <c r="F65" s="292"/>
      <c r="G65" s="293"/>
      <c r="H65" s="287"/>
    </row>
    <row r="66" spans="1:8" s="288" customFormat="1" ht="11.25" x14ac:dyDescent="0.25">
      <c r="A66" s="302"/>
      <c r="B66" s="301" t="s">
        <v>604</v>
      </c>
      <c r="C66" s="282" t="s">
        <v>308</v>
      </c>
      <c r="D66" s="283" t="s">
        <v>92</v>
      </c>
      <c r="E66" s="284" t="s">
        <v>586</v>
      </c>
      <c r="F66" s="285"/>
      <c r="G66" s="286">
        <f>SUM(G67:G69)</f>
        <v>0</v>
      </c>
      <c r="H66" s="287"/>
    </row>
    <row r="67" spans="1:8" s="288" customFormat="1" ht="11.25" x14ac:dyDescent="0.25">
      <c r="A67" s="300"/>
      <c r="B67" s="297"/>
      <c r="C67" s="289" t="s">
        <v>308</v>
      </c>
      <c r="D67" s="290" t="s">
        <v>92</v>
      </c>
      <c r="E67" s="296">
        <v>1</v>
      </c>
      <c r="F67" s="295">
        <v>0</v>
      </c>
      <c r="G67" s="293">
        <f>F67*E67</f>
        <v>0</v>
      </c>
      <c r="H67" s="287"/>
    </row>
    <row r="68" spans="1:8" s="288" customFormat="1" ht="11.25" x14ac:dyDescent="0.25">
      <c r="A68" s="300"/>
      <c r="B68" s="297" t="s">
        <v>587</v>
      </c>
      <c r="C68" s="289" t="s">
        <v>588</v>
      </c>
      <c r="D68" s="290" t="s">
        <v>17</v>
      </c>
      <c r="E68" s="296">
        <v>0.25640000000000002</v>
      </c>
      <c r="F68" s="295">
        <v>0</v>
      </c>
      <c r="G68" s="293">
        <f>F68*E68</f>
        <v>0</v>
      </c>
      <c r="H68" s="287"/>
    </row>
    <row r="69" spans="1:8" s="288" customFormat="1" ht="11.25" x14ac:dyDescent="0.25">
      <c r="A69" s="300"/>
      <c r="B69" s="297" t="s">
        <v>589</v>
      </c>
      <c r="C69" s="289" t="s">
        <v>590</v>
      </c>
      <c r="D69" s="290" t="s">
        <v>17</v>
      </c>
      <c r="E69" s="296">
        <f>E68</f>
        <v>0.25640000000000002</v>
      </c>
      <c r="F69" s="295">
        <v>0</v>
      </c>
      <c r="G69" s="293">
        <f>F69*E69</f>
        <v>0</v>
      </c>
      <c r="H69" s="287"/>
    </row>
    <row r="70" spans="1:8" s="288" customFormat="1" ht="11.25" x14ac:dyDescent="0.25">
      <c r="A70" s="302"/>
      <c r="B70" s="297"/>
      <c r="C70" s="289"/>
      <c r="D70" s="290"/>
      <c r="E70" s="294"/>
      <c r="F70" s="292"/>
      <c r="G70" s="293"/>
      <c r="H70" s="287"/>
    </row>
    <row r="71" spans="1:8" s="288" customFormat="1" ht="11.25" x14ac:dyDescent="0.25">
      <c r="A71" s="302"/>
      <c r="B71" s="301" t="s">
        <v>605</v>
      </c>
      <c r="C71" s="282" t="s">
        <v>313</v>
      </c>
      <c r="D71" s="283" t="s">
        <v>92</v>
      </c>
      <c r="E71" s="284" t="s">
        <v>586</v>
      </c>
      <c r="F71" s="285"/>
      <c r="G71" s="286">
        <f>SUM(G72:G74)</f>
        <v>0</v>
      </c>
      <c r="H71" s="287"/>
    </row>
    <row r="72" spans="1:8" s="288" customFormat="1" ht="11.25" x14ac:dyDescent="0.25">
      <c r="A72" s="300"/>
      <c r="B72" s="297"/>
      <c r="C72" s="289" t="s">
        <v>313</v>
      </c>
      <c r="D72" s="290" t="s">
        <v>92</v>
      </c>
      <c r="E72" s="296">
        <v>1</v>
      </c>
      <c r="F72" s="295">
        <v>0</v>
      </c>
      <c r="G72" s="293">
        <f>F72*E72</f>
        <v>0</v>
      </c>
      <c r="H72" s="287"/>
    </row>
    <row r="73" spans="1:8" s="288" customFormat="1" ht="11.25" x14ac:dyDescent="0.25">
      <c r="A73" s="300"/>
      <c r="B73" s="297" t="s">
        <v>587</v>
      </c>
      <c r="C73" s="289" t="s">
        <v>588</v>
      </c>
      <c r="D73" s="290" t="s">
        <v>17</v>
      </c>
      <c r="E73" s="296">
        <v>0.20330000000000001</v>
      </c>
      <c r="F73" s="295">
        <v>0</v>
      </c>
      <c r="G73" s="293">
        <f>F73*E73</f>
        <v>0</v>
      </c>
      <c r="H73" s="287"/>
    </row>
    <row r="74" spans="1:8" s="288" customFormat="1" ht="11.25" x14ac:dyDescent="0.25">
      <c r="A74" s="300"/>
      <c r="B74" s="297" t="s">
        <v>589</v>
      </c>
      <c r="C74" s="289" t="s">
        <v>590</v>
      </c>
      <c r="D74" s="290" t="s">
        <v>17</v>
      </c>
      <c r="E74" s="296">
        <f>E73</f>
        <v>0.20330000000000001</v>
      </c>
      <c r="F74" s="295">
        <v>0</v>
      </c>
      <c r="G74" s="293">
        <f>F74*E74</f>
        <v>0</v>
      </c>
      <c r="H74" s="287"/>
    </row>
    <row r="75" spans="1:8" s="288" customFormat="1" ht="11.25" x14ac:dyDescent="0.25">
      <c r="A75" s="302"/>
      <c r="B75" s="297"/>
      <c r="C75" s="289"/>
      <c r="D75" s="290"/>
      <c r="E75" s="294"/>
      <c r="F75" s="292"/>
      <c r="G75" s="293"/>
      <c r="H75" s="287"/>
    </row>
    <row r="76" spans="1:8" s="288" customFormat="1" ht="11.25" x14ac:dyDescent="0.25">
      <c r="A76" s="302"/>
      <c r="B76" s="301" t="s">
        <v>606</v>
      </c>
      <c r="C76" s="282" t="s">
        <v>309</v>
      </c>
      <c r="D76" s="283" t="s">
        <v>92</v>
      </c>
      <c r="E76" s="284" t="s">
        <v>586</v>
      </c>
      <c r="F76" s="285"/>
      <c r="G76" s="286">
        <f>SUM(G77:G79)</f>
        <v>0</v>
      </c>
      <c r="H76" s="287"/>
    </row>
    <row r="77" spans="1:8" s="288" customFormat="1" ht="11.25" x14ac:dyDescent="0.25">
      <c r="A77" s="300"/>
      <c r="B77" s="297"/>
      <c r="C77" s="289" t="s">
        <v>309</v>
      </c>
      <c r="D77" s="290" t="s">
        <v>92</v>
      </c>
      <c r="E77" s="296">
        <v>1</v>
      </c>
      <c r="F77" s="295">
        <v>0</v>
      </c>
      <c r="G77" s="293">
        <f>F77*E77</f>
        <v>0</v>
      </c>
      <c r="H77" s="287"/>
    </row>
    <row r="78" spans="1:8" s="288" customFormat="1" ht="11.25" x14ac:dyDescent="0.25">
      <c r="A78" s="300"/>
      <c r="B78" s="297" t="s">
        <v>587</v>
      </c>
      <c r="C78" s="289" t="s">
        <v>588</v>
      </c>
      <c r="D78" s="290" t="s">
        <v>17</v>
      </c>
      <c r="E78" s="296">
        <v>0.1051</v>
      </c>
      <c r="F78" s="295">
        <v>0</v>
      </c>
      <c r="G78" s="293">
        <f>F78*E78</f>
        <v>0</v>
      </c>
      <c r="H78" s="287"/>
    </row>
    <row r="79" spans="1:8" s="288" customFormat="1" ht="11.25" x14ac:dyDescent="0.25">
      <c r="A79" s="300"/>
      <c r="B79" s="297" t="s">
        <v>589</v>
      </c>
      <c r="C79" s="289" t="s">
        <v>590</v>
      </c>
      <c r="D79" s="290" t="s">
        <v>17</v>
      </c>
      <c r="E79" s="296">
        <f>E78</f>
        <v>0.1051</v>
      </c>
      <c r="F79" s="295">
        <v>0</v>
      </c>
      <c r="G79" s="293">
        <f>F79*E79</f>
        <v>0</v>
      </c>
      <c r="H79" s="287"/>
    </row>
    <row r="80" spans="1:8" s="288" customFormat="1" ht="11.25" x14ac:dyDescent="0.25">
      <c r="A80" s="302"/>
      <c r="B80" s="297"/>
      <c r="C80" s="289"/>
      <c r="D80" s="290"/>
      <c r="E80" s="294"/>
      <c r="F80" s="292"/>
      <c r="G80" s="293"/>
      <c r="H80" s="287"/>
    </row>
    <row r="81" spans="1:8" s="288" customFormat="1" ht="11.25" x14ac:dyDescent="0.25">
      <c r="A81" s="302"/>
      <c r="B81" s="301" t="s">
        <v>607</v>
      </c>
      <c r="C81" s="282" t="s">
        <v>314</v>
      </c>
      <c r="D81" s="283" t="s">
        <v>92</v>
      </c>
      <c r="E81" s="284" t="s">
        <v>586</v>
      </c>
      <c r="F81" s="285"/>
      <c r="G81" s="286">
        <f>SUM(G82:G84)</f>
        <v>0</v>
      </c>
      <c r="H81" s="287"/>
    </row>
    <row r="82" spans="1:8" s="288" customFormat="1" ht="11.25" x14ac:dyDescent="0.25">
      <c r="A82" s="300"/>
      <c r="B82" s="297"/>
      <c r="C82" s="289" t="s">
        <v>314</v>
      </c>
      <c r="D82" s="290" t="s">
        <v>92</v>
      </c>
      <c r="E82" s="296">
        <v>1</v>
      </c>
      <c r="F82" s="295">
        <v>0</v>
      </c>
      <c r="G82" s="293">
        <f>F82*E82</f>
        <v>0</v>
      </c>
      <c r="H82" s="287"/>
    </row>
    <row r="83" spans="1:8" s="288" customFormat="1" ht="11.25" x14ac:dyDescent="0.25">
      <c r="A83" s="300"/>
      <c r="B83" s="297" t="s">
        <v>587</v>
      </c>
      <c r="C83" s="289" t="s">
        <v>588</v>
      </c>
      <c r="D83" s="290" t="s">
        <v>17</v>
      </c>
      <c r="E83" s="296">
        <v>0.18509999999999999</v>
      </c>
      <c r="F83" s="295">
        <v>0</v>
      </c>
      <c r="G83" s="293">
        <f>F83*E83</f>
        <v>0</v>
      </c>
      <c r="H83" s="287"/>
    </row>
    <row r="84" spans="1:8" s="288" customFormat="1" ht="11.25" x14ac:dyDescent="0.25">
      <c r="A84" s="300"/>
      <c r="B84" s="297" t="s">
        <v>589</v>
      </c>
      <c r="C84" s="289" t="s">
        <v>590</v>
      </c>
      <c r="D84" s="290" t="s">
        <v>17</v>
      </c>
      <c r="E84" s="296">
        <f>E83</f>
        <v>0.18509999999999999</v>
      </c>
      <c r="F84" s="295">
        <v>0</v>
      </c>
      <c r="G84" s="293">
        <f>F84*E84</f>
        <v>0</v>
      </c>
      <c r="H84" s="287"/>
    </row>
    <row r="85" spans="1:8" s="288" customFormat="1" ht="11.25" x14ac:dyDescent="0.25">
      <c r="A85" s="302"/>
      <c r="B85" s="297"/>
      <c r="C85" s="289"/>
      <c r="D85" s="290"/>
      <c r="E85" s="294"/>
      <c r="F85" s="292"/>
      <c r="G85" s="293"/>
      <c r="H85" s="287"/>
    </row>
    <row r="86" spans="1:8" s="288" customFormat="1" ht="11.25" x14ac:dyDescent="0.25">
      <c r="A86" s="302"/>
      <c r="B86" s="301" t="s">
        <v>608</v>
      </c>
      <c r="C86" s="282" t="s">
        <v>263</v>
      </c>
      <c r="D86" s="283" t="s">
        <v>92</v>
      </c>
      <c r="E86" s="284" t="s">
        <v>586</v>
      </c>
      <c r="F86" s="285"/>
      <c r="G86" s="286">
        <f>SUM(G87:G89)</f>
        <v>0</v>
      </c>
      <c r="H86" s="287"/>
    </row>
    <row r="87" spans="1:8" s="288" customFormat="1" ht="11.25" x14ac:dyDescent="0.25">
      <c r="A87" s="300"/>
      <c r="B87" s="297"/>
      <c r="C87" s="289" t="s">
        <v>263</v>
      </c>
      <c r="D87" s="290" t="s">
        <v>92</v>
      </c>
      <c r="E87" s="296">
        <v>1</v>
      </c>
      <c r="F87" s="295">
        <v>0</v>
      </c>
      <c r="G87" s="293">
        <f>F87*E87</f>
        <v>0</v>
      </c>
      <c r="H87" s="287"/>
    </row>
    <row r="88" spans="1:8" s="288" customFormat="1" ht="11.25" x14ac:dyDescent="0.25">
      <c r="A88" s="300"/>
      <c r="B88" s="297" t="s">
        <v>587</v>
      </c>
      <c r="C88" s="289" t="s">
        <v>588</v>
      </c>
      <c r="D88" s="290" t="s">
        <v>17</v>
      </c>
      <c r="E88" s="296">
        <v>0.01</v>
      </c>
      <c r="F88" s="295">
        <v>0</v>
      </c>
      <c r="G88" s="293">
        <f>F88*E88</f>
        <v>0</v>
      </c>
      <c r="H88" s="287"/>
    </row>
    <row r="89" spans="1:8" s="288" customFormat="1" ht="11.25" x14ac:dyDescent="0.25">
      <c r="A89" s="300"/>
      <c r="B89" s="297" t="s">
        <v>589</v>
      </c>
      <c r="C89" s="289" t="s">
        <v>590</v>
      </c>
      <c r="D89" s="290" t="s">
        <v>17</v>
      </c>
      <c r="E89" s="296">
        <f>E88</f>
        <v>0.01</v>
      </c>
      <c r="F89" s="295">
        <v>0</v>
      </c>
      <c r="G89" s="293">
        <f>F89*E89</f>
        <v>0</v>
      </c>
      <c r="H89" s="287"/>
    </row>
    <row r="90" spans="1:8" s="288" customFormat="1" ht="11.25" x14ac:dyDescent="0.25">
      <c r="A90" s="302"/>
      <c r="B90" s="297"/>
      <c r="C90" s="289"/>
      <c r="D90" s="290"/>
      <c r="E90" s="294"/>
      <c r="F90" s="292"/>
      <c r="G90" s="293"/>
      <c r="H90" s="287"/>
    </row>
    <row r="91" spans="1:8" s="288" customFormat="1" ht="11.25" x14ac:dyDescent="0.25">
      <c r="A91" s="302"/>
      <c r="B91" s="301" t="s">
        <v>609</v>
      </c>
      <c r="C91" s="282" t="s">
        <v>315</v>
      </c>
      <c r="D91" s="283" t="s">
        <v>92</v>
      </c>
      <c r="E91" s="284" t="s">
        <v>586</v>
      </c>
      <c r="F91" s="285"/>
      <c r="G91" s="286">
        <f>SUM(G92:G94)</f>
        <v>0</v>
      </c>
      <c r="H91" s="287"/>
    </row>
    <row r="92" spans="1:8" s="288" customFormat="1" ht="11.25" x14ac:dyDescent="0.25">
      <c r="A92" s="300"/>
      <c r="B92" s="297"/>
      <c r="C92" s="289" t="s">
        <v>315</v>
      </c>
      <c r="D92" s="290" t="s">
        <v>92</v>
      </c>
      <c r="E92" s="296">
        <v>1</v>
      </c>
      <c r="F92" s="295">
        <v>0</v>
      </c>
      <c r="G92" s="293">
        <f>F92*E92</f>
        <v>0</v>
      </c>
      <c r="H92" s="287"/>
    </row>
    <row r="93" spans="1:8" s="288" customFormat="1" ht="11.25" x14ac:dyDescent="0.25">
      <c r="A93" s="300"/>
      <c r="B93" s="297" t="s">
        <v>587</v>
      </c>
      <c r="C93" s="289" t="s">
        <v>588</v>
      </c>
      <c r="D93" s="290" t="s">
        <v>17</v>
      </c>
      <c r="E93" s="296">
        <v>0.1051</v>
      </c>
      <c r="F93" s="295">
        <v>0</v>
      </c>
      <c r="G93" s="293">
        <f>F93*E93</f>
        <v>0</v>
      </c>
      <c r="H93" s="287"/>
    </row>
    <row r="94" spans="1:8" s="288" customFormat="1" ht="11.25" x14ac:dyDescent="0.25">
      <c r="A94" s="300"/>
      <c r="B94" s="297" t="s">
        <v>589</v>
      </c>
      <c r="C94" s="289" t="s">
        <v>590</v>
      </c>
      <c r="D94" s="290" t="s">
        <v>17</v>
      </c>
      <c r="E94" s="296">
        <f>E93</f>
        <v>0.1051</v>
      </c>
      <c r="F94" s="295">
        <v>0</v>
      </c>
      <c r="G94" s="293">
        <f>F94*E94</f>
        <v>0</v>
      </c>
      <c r="H94" s="287"/>
    </row>
    <row r="95" spans="1:8" s="288" customFormat="1" ht="11.25" x14ac:dyDescent="0.25">
      <c r="A95" s="302"/>
      <c r="B95" s="297"/>
      <c r="C95" s="289"/>
      <c r="D95" s="290"/>
      <c r="E95" s="294"/>
      <c r="F95" s="292"/>
      <c r="G95" s="293"/>
      <c r="H95" s="287"/>
    </row>
    <row r="96" spans="1:8" s="288" customFormat="1" ht="11.25" x14ac:dyDescent="0.25">
      <c r="A96" s="302"/>
      <c r="B96" s="301" t="s">
        <v>610</v>
      </c>
      <c r="C96" s="282" t="s">
        <v>264</v>
      </c>
      <c r="D96" s="283" t="s">
        <v>92</v>
      </c>
      <c r="E96" s="284" t="s">
        <v>586</v>
      </c>
      <c r="F96" s="285"/>
      <c r="G96" s="286">
        <f>SUM(G97:G99)</f>
        <v>0</v>
      </c>
      <c r="H96" s="287"/>
    </row>
    <row r="97" spans="1:8" s="288" customFormat="1" ht="11.25" x14ac:dyDescent="0.25">
      <c r="A97" s="300"/>
      <c r="B97" s="297"/>
      <c r="C97" s="289" t="s">
        <v>264</v>
      </c>
      <c r="D97" s="290" t="s">
        <v>92</v>
      </c>
      <c r="E97" s="296">
        <v>1</v>
      </c>
      <c r="F97" s="295">
        <v>0</v>
      </c>
      <c r="G97" s="293">
        <f>F97*E97</f>
        <v>0</v>
      </c>
      <c r="H97" s="287"/>
    </row>
    <row r="98" spans="1:8" s="288" customFormat="1" ht="11.25" x14ac:dyDescent="0.25">
      <c r="A98" s="300"/>
      <c r="B98" s="297" t="s">
        <v>587</v>
      </c>
      <c r="C98" s="289" t="s">
        <v>588</v>
      </c>
      <c r="D98" s="290" t="s">
        <v>17</v>
      </c>
      <c r="E98" s="296">
        <v>0.1051</v>
      </c>
      <c r="F98" s="295">
        <v>0</v>
      </c>
      <c r="G98" s="293">
        <f>F98*E98</f>
        <v>0</v>
      </c>
      <c r="H98" s="287"/>
    </row>
    <row r="99" spans="1:8" s="288" customFormat="1" ht="11.25" x14ac:dyDescent="0.25">
      <c r="A99" s="300"/>
      <c r="B99" s="297" t="s">
        <v>589</v>
      </c>
      <c r="C99" s="289" t="s">
        <v>590</v>
      </c>
      <c r="D99" s="290" t="s">
        <v>17</v>
      </c>
      <c r="E99" s="296">
        <f>E98</f>
        <v>0.1051</v>
      </c>
      <c r="F99" s="295">
        <v>0</v>
      </c>
      <c r="G99" s="293">
        <f>F99*E99</f>
        <v>0</v>
      </c>
      <c r="H99" s="287"/>
    </row>
    <row r="100" spans="1:8" s="288" customFormat="1" ht="11.25" x14ac:dyDescent="0.25">
      <c r="A100" s="302"/>
      <c r="B100" s="297"/>
      <c r="C100" s="289"/>
      <c r="D100" s="290"/>
      <c r="E100" s="294"/>
      <c r="F100" s="292"/>
      <c r="G100" s="293"/>
      <c r="H100" s="287"/>
    </row>
    <row r="101" spans="1:8" s="288" customFormat="1" ht="11.25" x14ac:dyDescent="0.25">
      <c r="A101" s="302"/>
      <c r="B101" s="301" t="s">
        <v>611</v>
      </c>
      <c r="C101" s="282" t="s">
        <v>316</v>
      </c>
      <c r="D101" s="283" t="s">
        <v>92</v>
      </c>
      <c r="E101" s="284" t="s">
        <v>586</v>
      </c>
      <c r="F101" s="285"/>
      <c r="G101" s="286">
        <f>SUM(G102:G104)</f>
        <v>0</v>
      </c>
      <c r="H101" s="287"/>
    </row>
    <row r="102" spans="1:8" s="288" customFormat="1" ht="11.25" x14ac:dyDescent="0.25">
      <c r="A102" s="300"/>
      <c r="B102" s="297"/>
      <c r="C102" s="289" t="s">
        <v>316</v>
      </c>
      <c r="D102" s="290" t="s">
        <v>92</v>
      </c>
      <c r="E102" s="296">
        <v>1</v>
      </c>
      <c r="F102" s="295">
        <v>0</v>
      </c>
      <c r="G102" s="293">
        <f>F102*E102</f>
        <v>0</v>
      </c>
      <c r="H102" s="287"/>
    </row>
    <row r="103" spans="1:8" s="288" customFormat="1" ht="11.25" x14ac:dyDescent="0.25">
      <c r="A103" s="300"/>
      <c r="B103" s="297" t="s">
        <v>587</v>
      </c>
      <c r="C103" s="289" t="s">
        <v>588</v>
      </c>
      <c r="D103" s="290" t="s">
        <v>17</v>
      </c>
      <c r="E103" s="296">
        <v>0.1051</v>
      </c>
      <c r="F103" s="295">
        <v>0</v>
      </c>
      <c r="G103" s="293">
        <f>F103*E103</f>
        <v>0</v>
      </c>
      <c r="H103" s="287"/>
    </row>
    <row r="104" spans="1:8" s="288" customFormat="1" ht="11.25" x14ac:dyDescent="0.25">
      <c r="A104" s="300"/>
      <c r="B104" s="297" t="s">
        <v>589</v>
      </c>
      <c r="C104" s="289" t="s">
        <v>590</v>
      </c>
      <c r="D104" s="290" t="s">
        <v>17</v>
      </c>
      <c r="E104" s="296">
        <f>E103</f>
        <v>0.1051</v>
      </c>
      <c r="F104" s="295">
        <v>0</v>
      </c>
      <c r="G104" s="293">
        <f>F104*E104</f>
        <v>0</v>
      </c>
      <c r="H104" s="287"/>
    </row>
    <row r="105" spans="1:8" s="288" customFormat="1" ht="11.25" x14ac:dyDescent="0.25">
      <c r="A105" s="302"/>
      <c r="B105" s="297"/>
      <c r="C105" s="289"/>
      <c r="D105" s="290"/>
      <c r="E105" s="294"/>
      <c r="F105" s="292"/>
      <c r="G105" s="293"/>
      <c r="H105" s="287"/>
    </row>
    <row r="106" spans="1:8" s="288" customFormat="1" ht="11.25" x14ac:dyDescent="0.25">
      <c r="A106" s="302"/>
      <c r="B106" s="301" t="s">
        <v>612</v>
      </c>
      <c r="C106" s="282" t="s">
        <v>317</v>
      </c>
      <c r="D106" s="283" t="s">
        <v>92</v>
      </c>
      <c r="E106" s="284" t="s">
        <v>586</v>
      </c>
      <c r="F106" s="285"/>
      <c r="G106" s="286">
        <f>SUM(G107:G109)</f>
        <v>0</v>
      </c>
      <c r="H106" s="287"/>
    </row>
    <row r="107" spans="1:8" s="288" customFormat="1" ht="11.25" x14ac:dyDescent="0.25">
      <c r="A107" s="300"/>
      <c r="B107" s="297"/>
      <c r="C107" s="289" t="s">
        <v>317</v>
      </c>
      <c r="D107" s="290" t="s">
        <v>92</v>
      </c>
      <c r="E107" s="296">
        <v>1</v>
      </c>
      <c r="F107" s="295">
        <v>0</v>
      </c>
      <c r="G107" s="293">
        <f>F107*E107</f>
        <v>0</v>
      </c>
      <c r="H107" s="287"/>
    </row>
    <row r="108" spans="1:8" s="288" customFormat="1" ht="11.25" x14ac:dyDescent="0.25">
      <c r="A108" s="300"/>
      <c r="B108" s="297" t="s">
        <v>587</v>
      </c>
      <c r="C108" s="289" t="s">
        <v>588</v>
      </c>
      <c r="D108" s="290" t="s">
        <v>17</v>
      </c>
      <c r="E108" s="296">
        <v>0.1051</v>
      </c>
      <c r="F108" s="295">
        <v>0</v>
      </c>
      <c r="G108" s="293">
        <f>F108*E108</f>
        <v>0</v>
      </c>
      <c r="H108" s="287"/>
    </row>
    <row r="109" spans="1:8" s="288" customFormat="1" ht="11.25" x14ac:dyDescent="0.25">
      <c r="A109" s="300"/>
      <c r="B109" s="297" t="s">
        <v>589</v>
      </c>
      <c r="C109" s="289" t="s">
        <v>590</v>
      </c>
      <c r="D109" s="290" t="s">
        <v>17</v>
      </c>
      <c r="E109" s="296">
        <f>E108</f>
        <v>0.1051</v>
      </c>
      <c r="F109" s="295">
        <v>0</v>
      </c>
      <c r="G109" s="293">
        <f>F109*E109</f>
        <v>0</v>
      </c>
      <c r="H109" s="287"/>
    </row>
    <row r="110" spans="1:8" s="288" customFormat="1" ht="11.25" x14ac:dyDescent="0.25">
      <c r="A110" s="302"/>
      <c r="B110" s="297"/>
      <c r="C110" s="289"/>
      <c r="D110" s="290"/>
      <c r="E110" s="294"/>
      <c r="F110" s="292"/>
      <c r="G110" s="293"/>
      <c r="H110" s="287"/>
    </row>
    <row r="111" spans="1:8" s="288" customFormat="1" ht="11.25" x14ac:dyDescent="0.25">
      <c r="A111" s="302"/>
      <c r="B111" s="301" t="s">
        <v>613</v>
      </c>
      <c r="C111" s="282" t="s">
        <v>318</v>
      </c>
      <c r="D111" s="283" t="s">
        <v>92</v>
      </c>
      <c r="E111" s="284" t="s">
        <v>586</v>
      </c>
      <c r="F111" s="285"/>
      <c r="G111" s="286">
        <f>SUM(G112:G114)</f>
        <v>0</v>
      </c>
      <c r="H111" s="287"/>
    </row>
    <row r="112" spans="1:8" s="288" customFormat="1" ht="11.25" x14ac:dyDescent="0.25">
      <c r="A112" s="300"/>
      <c r="B112" s="297"/>
      <c r="C112" s="289" t="s">
        <v>318</v>
      </c>
      <c r="D112" s="290" t="s">
        <v>92</v>
      </c>
      <c r="E112" s="296">
        <v>1</v>
      </c>
      <c r="F112" s="295">
        <v>0</v>
      </c>
      <c r="G112" s="293">
        <f>F112*E112</f>
        <v>0</v>
      </c>
      <c r="H112" s="287"/>
    </row>
    <row r="113" spans="1:8" s="288" customFormat="1" ht="11.25" x14ac:dyDescent="0.25">
      <c r="A113" s="300"/>
      <c r="B113" s="297" t="s">
        <v>587</v>
      </c>
      <c r="C113" s="289" t="s">
        <v>588</v>
      </c>
      <c r="D113" s="290" t="s">
        <v>17</v>
      </c>
      <c r="E113" s="296">
        <v>0.1051</v>
      </c>
      <c r="F113" s="295">
        <v>0</v>
      </c>
      <c r="G113" s="293">
        <f>F113*E113</f>
        <v>0</v>
      </c>
      <c r="H113" s="287"/>
    </row>
    <row r="114" spans="1:8" s="288" customFormat="1" ht="11.25" x14ac:dyDescent="0.25">
      <c r="A114" s="300"/>
      <c r="B114" s="297" t="s">
        <v>589</v>
      </c>
      <c r="C114" s="289" t="s">
        <v>590</v>
      </c>
      <c r="D114" s="290" t="s">
        <v>17</v>
      </c>
      <c r="E114" s="296">
        <f>E113</f>
        <v>0.1051</v>
      </c>
      <c r="F114" s="295">
        <v>0</v>
      </c>
      <c r="G114" s="293">
        <f>F114*E114</f>
        <v>0</v>
      </c>
      <c r="H114" s="287"/>
    </row>
    <row r="115" spans="1:8" s="288" customFormat="1" ht="11.25" x14ac:dyDescent="0.25">
      <c r="A115" s="302"/>
      <c r="B115" s="297"/>
      <c r="C115" s="289"/>
      <c r="D115" s="290"/>
      <c r="E115" s="294"/>
      <c r="F115" s="292"/>
      <c r="G115" s="293"/>
      <c r="H115" s="287"/>
    </row>
    <row r="116" spans="1:8" s="288" customFormat="1" ht="11.25" x14ac:dyDescent="0.25">
      <c r="A116" s="302"/>
      <c r="B116" s="301" t="s">
        <v>614</v>
      </c>
      <c r="C116" s="282" t="s">
        <v>319</v>
      </c>
      <c r="D116" s="283" t="s">
        <v>92</v>
      </c>
      <c r="E116" s="284" t="s">
        <v>586</v>
      </c>
      <c r="F116" s="285"/>
      <c r="G116" s="286">
        <f>SUM(G117:G119)</f>
        <v>0</v>
      </c>
      <c r="H116" s="287"/>
    </row>
    <row r="117" spans="1:8" s="288" customFormat="1" ht="11.25" x14ac:dyDescent="0.25">
      <c r="A117" s="300"/>
      <c r="B117" s="297"/>
      <c r="C117" s="289" t="s">
        <v>319</v>
      </c>
      <c r="D117" s="290" t="s">
        <v>92</v>
      </c>
      <c r="E117" s="296">
        <v>1</v>
      </c>
      <c r="F117" s="295">
        <v>0</v>
      </c>
      <c r="G117" s="293">
        <f>F117*E117</f>
        <v>0</v>
      </c>
      <c r="H117" s="287"/>
    </row>
    <row r="118" spans="1:8" s="288" customFormat="1" ht="11.25" x14ac:dyDescent="0.25">
      <c r="A118" s="300"/>
      <c r="B118" s="297" t="s">
        <v>587</v>
      </c>
      <c r="C118" s="289" t="s">
        <v>588</v>
      </c>
      <c r="D118" s="290" t="s">
        <v>17</v>
      </c>
      <c r="E118" s="296">
        <v>0.1051</v>
      </c>
      <c r="F118" s="295">
        <v>0</v>
      </c>
      <c r="G118" s="293">
        <f>F118*E118</f>
        <v>0</v>
      </c>
      <c r="H118" s="287"/>
    </row>
    <row r="119" spans="1:8" s="288" customFormat="1" ht="11.25" x14ac:dyDescent="0.25">
      <c r="A119" s="300"/>
      <c r="B119" s="297" t="s">
        <v>589</v>
      </c>
      <c r="C119" s="289" t="s">
        <v>590</v>
      </c>
      <c r="D119" s="290" t="s">
        <v>17</v>
      </c>
      <c r="E119" s="296">
        <f>E118</f>
        <v>0.1051</v>
      </c>
      <c r="F119" s="295">
        <v>0</v>
      </c>
      <c r="G119" s="293">
        <f>F119*E119</f>
        <v>0</v>
      </c>
      <c r="H119" s="287"/>
    </row>
    <row r="120" spans="1:8" s="288" customFormat="1" ht="11.25" x14ac:dyDescent="0.25">
      <c r="A120" s="302"/>
      <c r="B120" s="297"/>
      <c r="C120" s="289"/>
      <c r="D120" s="290"/>
      <c r="E120" s="294"/>
      <c r="F120" s="292"/>
      <c r="G120" s="293"/>
      <c r="H120" s="287"/>
    </row>
    <row r="121" spans="1:8" s="288" customFormat="1" ht="11.25" x14ac:dyDescent="0.25">
      <c r="A121" s="302"/>
      <c r="B121" s="301" t="s">
        <v>615</v>
      </c>
      <c r="C121" s="282" t="s">
        <v>320</v>
      </c>
      <c r="D121" s="283" t="s">
        <v>92</v>
      </c>
      <c r="E121" s="284" t="s">
        <v>586</v>
      </c>
      <c r="F121" s="285"/>
      <c r="G121" s="286">
        <f>SUM(G122:G124)</f>
        <v>0</v>
      </c>
      <c r="H121" s="287"/>
    </row>
    <row r="122" spans="1:8" s="288" customFormat="1" ht="11.25" x14ac:dyDescent="0.25">
      <c r="A122" s="300"/>
      <c r="B122" s="297"/>
      <c r="C122" s="289" t="s">
        <v>320</v>
      </c>
      <c r="D122" s="290" t="s">
        <v>92</v>
      </c>
      <c r="E122" s="296">
        <v>1</v>
      </c>
      <c r="F122" s="295">
        <v>0</v>
      </c>
      <c r="G122" s="293">
        <f>F122*E122</f>
        <v>0</v>
      </c>
      <c r="H122" s="287"/>
    </row>
    <row r="123" spans="1:8" s="288" customFormat="1" ht="11.25" x14ac:dyDescent="0.25">
      <c r="A123" s="300"/>
      <c r="B123" s="297" t="s">
        <v>587</v>
      </c>
      <c r="C123" s="289" t="s">
        <v>588</v>
      </c>
      <c r="D123" s="290" t="s">
        <v>17</v>
      </c>
      <c r="E123" s="296">
        <v>0.1051</v>
      </c>
      <c r="F123" s="295">
        <v>0</v>
      </c>
      <c r="G123" s="293">
        <f>F123*E123</f>
        <v>0</v>
      </c>
      <c r="H123" s="287"/>
    </row>
    <row r="124" spans="1:8" s="288" customFormat="1" ht="11.25" x14ac:dyDescent="0.25">
      <c r="A124" s="300"/>
      <c r="B124" s="297" t="s">
        <v>589</v>
      </c>
      <c r="C124" s="289" t="s">
        <v>590</v>
      </c>
      <c r="D124" s="290" t="s">
        <v>17</v>
      </c>
      <c r="E124" s="296">
        <f>E123</f>
        <v>0.1051</v>
      </c>
      <c r="F124" s="295">
        <v>0</v>
      </c>
      <c r="G124" s="293">
        <f>F124*E124</f>
        <v>0</v>
      </c>
      <c r="H124" s="287"/>
    </row>
    <row r="125" spans="1:8" s="288" customFormat="1" ht="11.25" x14ac:dyDescent="0.25">
      <c r="A125" s="300"/>
      <c r="B125" s="297"/>
      <c r="C125" s="289"/>
      <c r="D125" s="290"/>
      <c r="E125" s="296"/>
      <c r="F125" s="295"/>
      <c r="G125" s="293"/>
      <c r="H125" s="287"/>
    </row>
    <row r="126" spans="1:8" s="288" customFormat="1" ht="11.25" x14ac:dyDescent="0.25">
      <c r="A126" s="300"/>
      <c r="B126" s="301" t="s">
        <v>616</v>
      </c>
      <c r="C126" s="282" t="s">
        <v>136</v>
      </c>
      <c r="D126" s="283" t="s">
        <v>92</v>
      </c>
      <c r="E126" s="284" t="s">
        <v>586</v>
      </c>
      <c r="F126" s="285"/>
      <c r="G126" s="286">
        <f>SUM(G127:G128)</f>
        <v>0</v>
      </c>
      <c r="H126" s="287"/>
    </row>
    <row r="127" spans="1:8" s="288" customFormat="1" ht="11.25" x14ac:dyDescent="0.25">
      <c r="A127" s="300"/>
      <c r="B127" s="297" t="s">
        <v>587</v>
      </c>
      <c r="C127" s="289" t="s">
        <v>588</v>
      </c>
      <c r="D127" s="290" t="s">
        <v>17</v>
      </c>
      <c r="E127" s="296">
        <v>0.55000000000000004</v>
      </c>
      <c r="F127" s="295">
        <v>0</v>
      </c>
      <c r="G127" s="293">
        <f>F127*E127</f>
        <v>0</v>
      </c>
      <c r="H127" s="287"/>
    </row>
    <row r="128" spans="1:8" s="288" customFormat="1" ht="11.25" x14ac:dyDescent="0.25">
      <c r="A128" s="300"/>
      <c r="B128" s="297" t="s">
        <v>589</v>
      </c>
      <c r="C128" s="289" t="s">
        <v>590</v>
      </c>
      <c r="D128" s="290" t="s">
        <v>17</v>
      </c>
      <c r="E128" s="296">
        <v>0.45</v>
      </c>
      <c r="F128" s="295">
        <v>0</v>
      </c>
      <c r="G128" s="293">
        <f>F128*E128</f>
        <v>0</v>
      </c>
      <c r="H128" s="287"/>
    </row>
    <row r="129" spans="1:8" s="288" customFormat="1" ht="11.25" x14ac:dyDescent="0.25">
      <c r="A129" s="300"/>
      <c r="B129" s="297"/>
      <c r="C129" s="289"/>
      <c r="D129" s="290"/>
      <c r="E129" s="296"/>
      <c r="F129" s="295"/>
      <c r="G129" s="293"/>
      <c r="H129" s="287"/>
    </row>
  </sheetData>
  <sheetProtection selectLockedCells="1" selectUnlockedCells="1"/>
  <autoFilter ref="A3:G129">
    <sortState ref="A13:K32">
      <sortCondition ref="C12:C32"/>
    </sortState>
  </autoFilter>
  <mergeCells count="1">
    <mergeCell ref="A1:G1"/>
  </mergeCells>
  <printOptions horizontalCentered="1"/>
  <pageMargins left="0.19685039370078741" right="0.19685039370078741" top="0.39370078740157483" bottom="0.39370078740157483" header="0.27559055118110237" footer="0.27559055118110237"/>
  <pageSetup paperSize="9" scale="90" firstPageNumber="0" fitToHeight="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Proposta</vt:lpstr>
      <vt:lpstr>Sede Cau</vt:lpstr>
      <vt:lpstr>Cronograma</vt:lpstr>
      <vt:lpstr>Curva ABC</vt:lpstr>
      <vt:lpstr>Composições</vt:lpstr>
      <vt:lpstr>Composições!Area_de_impressao</vt:lpstr>
      <vt:lpstr>'Sede Cau'!Area_de_impressao</vt:lpstr>
      <vt:lpstr>Composições!Excel_BuiltIn_Print_Area</vt:lpstr>
      <vt:lpstr>Composições!Titulos_de_impressao</vt:lpstr>
      <vt:lpstr>'Sede Cau'!Titulos_de_impressao</vt:lpstr>
    </vt:vector>
  </TitlesOfParts>
  <Company>www.birungueta.blogspot.com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Blog do Birungueta</dc:creator>
  <cp:lastModifiedBy>LUCAS RIBEIRO</cp:lastModifiedBy>
  <cp:lastPrinted>2017-06-09T13:48:15Z</cp:lastPrinted>
  <dcterms:created xsi:type="dcterms:W3CDTF">2013-09-06T15:12:12Z</dcterms:created>
  <dcterms:modified xsi:type="dcterms:W3CDTF">2017-06-09T13:48:38Z</dcterms:modified>
</cp:coreProperties>
</file>